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O 2369- REFORMA E AMPLIAÇÃO- UNIDADE BÁSICA DE SAÚDE- GERALDO OLIVEIRA- CLARO DOS POÇÕES\2- CORREÇÕES 23-03\PLANILHA\"/>
    </mc:Choice>
  </mc:AlternateContent>
  <xr:revisionPtr revIDLastSave="0" documentId="13_ncr:1_{5CB7C646-DCC6-4820-B69E-69E4DEF611C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MEMORIA" sheetId="3" r:id="rId1"/>
  </sheets>
  <definedNames>
    <definedName name="_xlnm.Print_Area" localSheetId="0">MEMORIA!$A$1:$J$495</definedName>
  </definedNames>
  <calcPr calcId="181029"/>
</workbook>
</file>

<file path=xl/calcChain.xml><?xml version="1.0" encoding="utf-8"?>
<calcChain xmlns="http://schemas.openxmlformats.org/spreadsheetml/2006/main">
  <c r="I484" i="3" l="1"/>
  <c r="I485" i="3" s="1"/>
  <c r="D478" i="3"/>
  <c r="I478" i="3" s="1"/>
  <c r="I479" i="3" s="1"/>
  <c r="A478" i="3"/>
  <c r="I472" i="3"/>
  <c r="I473" i="3" s="1"/>
  <c r="D472" i="3"/>
  <c r="I467" i="3"/>
  <c r="I466" i="3"/>
  <c r="I460" i="3"/>
  <c r="I459" i="3"/>
  <c r="I458" i="3"/>
  <c r="I461" i="3" s="1"/>
  <c r="I451" i="3"/>
  <c r="I450" i="3"/>
  <c r="H444" i="3"/>
  <c r="D438" i="3"/>
  <c r="I438" i="3" s="1"/>
  <c r="I439" i="3" s="1"/>
  <c r="I412" i="3"/>
  <c r="G412" i="3"/>
  <c r="G411" i="3"/>
  <c r="I411" i="3" s="1"/>
  <c r="G410" i="3"/>
  <c r="I410" i="3" s="1"/>
  <c r="D410" i="3"/>
  <c r="H409" i="3"/>
  <c r="D409" i="3"/>
  <c r="G409" i="3" s="1"/>
  <c r="I409" i="3" s="1"/>
  <c r="G408" i="3"/>
  <c r="D408" i="3"/>
  <c r="I400" i="3"/>
  <c r="I401" i="3" s="1"/>
  <c r="A400" i="3"/>
  <c r="I394" i="3"/>
  <c r="I395" i="3" s="1"/>
  <c r="I387" i="3"/>
  <c r="I386" i="3"/>
  <c r="I380" i="3"/>
  <c r="I381" i="3" s="1"/>
  <c r="D380" i="3"/>
  <c r="I374" i="3"/>
  <c r="I375" i="3" s="1"/>
  <c r="A374" i="3"/>
  <c r="H368" i="3"/>
  <c r="E368" i="3"/>
  <c r="A368" i="3"/>
  <c r="H362" i="3"/>
  <c r="I344" i="3"/>
  <c r="D343" i="3"/>
  <c r="D350" i="3" s="1"/>
  <c r="I350" i="3" s="1"/>
  <c r="I351" i="3" s="1"/>
  <c r="A343" i="3"/>
  <c r="A356" i="3" s="1"/>
  <c r="A362" i="3" s="1"/>
  <c r="G335" i="3"/>
  <c r="I335" i="3" s="1"/>
  <c r="G334" i="3"/>
  <c r="I334" i="3" s="1"/>
  <c r="D333" i="3"/>
  <c r="G333" i="3" s="1"/>
  <c r="I333" i="3" s="1"/>
  <c r="I332" i="3"/>
  <c r="H332" i="3"/>
  <c r="G332" i="3"/>
  <c r="D332" i="3"/>
  <c r="D331" i="3"/>
  <c r="G331" i="3" s="1"/>
  <c r="I319" i="3"/>
  <c r="I320" i="3" s="1"/>
  <c r="D319" i="3"/>
  <c r="D368" i="3" s="1"/>
  <c r="I368" i="3" s="1"/>
  <c r="I369" i="3" s="1"/>
  <c r="I313" i="3"/>
  <c r="I314" i="3" s="1"/>
  <c r="D325" i="3" s="1"/>
  <c r="I325" i="3" s="1"/>
  <c r="I326" i="3" s="1"/>
  <c r="D424" i="3" s="1"/>
  <c r="I424" i="3" s="1"/>
  <c r="I425" i="3" s="1"/>
  <c r="D430" i="3" s="1"/>
  <c r="I430" i="3" s="1"/>
  <c r="I431" i="3" s="1"/>
  <c r="G307" i="3"/>
  <c r="I307" i="3" s="1"/>
  <c r="G306" i="3"/>
  <c r="I306" i="3" s="1"/>
  <c r="D305" i="3"/>
  <c r="G305" i="3" s="1"/>
  <c r="I305" i="3" s="1"/>
  <c r="I304" i="3"/>
  <c r="H304" i="3"/>
  <c r="G304" i="3"/>
  <c r="D304" i="3"/>
  <c r="H303" i="3"/>
  <c r="D303" i="3"/>
  <c r="G303" i="3" s="1"/>
  <c r="I303" i="3" s="1"/>
  <c r="D297" i="3"/>
  <c r="I297" i="3" s="1"/>
  <c r="I298" i="3" s="1"/>
  <c r="H291" i="3"/>
  <c r="I291" i="3" s="1"/>
  <c r="I292" i="3" s="1"/>
  <c r="D291" i="3"/>
  <c r="A291" i="3"/>
  <c r="A394" i="3" s="1"/>
  <c r="I285" i="3"/>
  <c r="I286" i="3" s="1"/>
  <c r="D285" i="3"/>
  <c r="F279" i="3"/>
  <c r="I279" i="3" s="1"/>
  <c r="I280" i="3" s="1"/>
  <c r="I273" i="3"/>
  <c r="I274" i="3" s="1"/>
  <c r="F273" i="3"/>
  <c r="H267" i="3"/>
  <c r="D267" i="3"/>
  <c r="F267" i="3" s="1"/>
  <c r="I267" i="3" s="1"/>
  <c r="I268" i="3" s="1"/>
  <c r="Q261" i="3" s="1"/>
  <c r="P254" i="3"/>
  <c r="P255" i="3" s="1"/>
  <c r="I253" i="3"/>
  <c r="I254" i="3" s="1"/>
  <c r="D259" i="3" s="1"/>
  <c r="I259" i="3" s="1"/>
  <c r="I260" i="3" s="1"/>
  <c r="H247" i="3"/>
  <c r="I241" i="3"/>
  <c r="D241" i="3"/>
  <c r="S240" i="3"/>
  <c r="I240" i="3"/>
  <c r="I242" i="3" s="1"/>
  <c r="D247" i="3" s="1"/>
  <c r="I247" i="3" s="1"/>
  <c r="I248" i="3" s="1"/>
  <c r="S239" i="3"/>
  <c r="O239" i="3"/>
  <c r="S238" i="3"/>
  <c r="O238" i="3"/>
  <c r="Q235" i="3"/>
  <c r="P235" i="3"/>
  <c r="O235" i="3"/>
  <c r="I234" i="3"/>
  <c r="I235" i="3" s="1"/>
  <c r="D234" i="3"/>
  <c r="D228" i="3"/>
  <c r="I228" i="3" s="1"/>
  <c r="I229" i="3" s="1"/>
  <c r="D222" i="3"/>
  <c r="I222" i="3" s="1"/>
  <c r="I223" i="3" s="1"/>
  <c r="I217" i="3"/>
  <c r="I216" i="3"/>
  <c r="D216" i="3"/>
  <c r="D210" i="3"/>
  <c r="I210" i="3" s="1"/>
  <c r="I211" i="3" s="1"/>
  <c r="I204" i="3"/>
  <c r="I205" i="3" s="1"/>
  <c r="I198" i="3"/>
  <c r="F198" i="3"/>
  <c r="D197" i="3"/>
  <c r="I197" i="3" s="1"/>
  <c r="I199" i="3" s="1"/>
  <c r="F191" i="3"/>
  <c r="I191" i="3" s="1"/>
  <c r="I190" i="3"/>
  <c r="I192" i="3" s="1"/>
  <c r="D190" i="3"/>
  <c r="G184" i="3"/>
  <c r="I184" i="3" s="1"/>
  <c r="D183" i="3"/>
  <c r="I183" i="3" s="1"/>
  <c r="I185" i="3" s="1"/>
  <c r="D169" i="3"/>
  <c r="I169" i="3" s="1"/>
  <c r="D168" i="3"/>
  <c r="I168" i="3" s="1"/>
  <c r="I167" i="3"/>
  <c r="D167" i="3"/>
  <c r="D166" i="3"/>
  <c r="I166" i="3" s="1"/>
  <c r="D165" i="3"/>
  <c r="I165" i="3" s="1"/>
  <c r="D164" i="3"/>
  <c r="I164" i="3" s="1"/>
  <c r="I163" i="3"/>
  <c r="D163" i="3"/>
  <c r="D162" i="3"/>
  <c r="I162" i="3" s="1"/>
  <c r="D161" i="3"/>
  <c r="I161" i="3" s="1"/>
  <c r="G160" i="3"/>
  <c r="I160" i="3" s="1"/>
  <c r="H154" i="3"/>
  <c r="D148" i="3"/>
  <c r="I148" i="3" s="1"/>
  <c r="I149" i="3" s="1"/>
  <c r="D154" i="3" s="1"/>
  <c r="I154" i="3" s="1"/>
  <c r="I155" i="3" s="1"/>
  <c r="E175" i="3" s="1"/>
  <c r="I143" i="3"/>
  <c r="I142" i="3"/>
  <c r="D142" i="3"/>
  <c r="D136" i="3"/>
  <c r="I136" i="3" s="1"/>
  <c r="I137" i="3" s="1"/>
  <c r="D130" i="3"/>
  <c r="I130" i="3" s="1"/>
  <c r="I131" i="3" s="1"/>
  <c r="I125" i="3"/>
  <c r="I124" i="3"/>
  <c r="D124" i="3"/>
  <c r="I118" i="3"/>
  <c r="I117" i="3"/>
  <c r="D116" i="3"/>
  <c r="I116" i="3" s="1"/>
  <c r="I119" i="3" s="1"/>
  <c r="E110" i="3"/>
  <c r="D110" i="3"/>
  <c r="I110" i="3" s="1"/>
  <c r="E109" i="3"/>
  <c r="D109" i="3"/>
  <c r="I109" i="3" s="1"/>
  <c r="I108" i="3"/>
  <c r="E108" i="3"/>
  <c r="D108" i="3"/>
  <c r="E107" i="3"/>
  <c r="D107" i="3"/>
  <c r="I107" i="3" s="1"/>
  <c r="E106" i="3"/>
  <c r="D106" i="3"/>
  <c r="I106" i="3" s="1"/>
  <c r="I105" i="3"/>
  <c r="E105" i="3"/>
  <c r="D105" i="3"/>
  <c r="E104" i="3"/>
  <c r="D104" i="3"/>
  <c r="I104" i="3" s="1"/>
  <c r="E103" i="3"/>
  <c r="I103" i="3" s="1"/>
  <c r="D103" i="3"/>
  <c r="I102" i="3"/>
  <c r="I101" i="3"/>
  <c r="I100" i="3"/>
  <c r="I99" i="3"/>
  <c r="I98" i="3"/>
  <c r="I97" i="3"/>
  <c r="E90" i="3"/>
  <c r="D90" i="3"/>
  <c r="I90" i="3" s="1"/>
  <c r="E89" i="3"/>
  <c r="D88" i="3"/>
  <c r="E86" i="3"/>
  <c r="E84" i="3"/>
  <c r="D84" i="3"/>
  <c r="I84" i="3" s="1"/>
  <c r="I83" i="3"/>
  <c r="E83" i="3"/>
  <c r="D83" i="3"/>
  <c r="E82" i="3"/>
  <c r="D82" i="3"/>
  <c r="I82" i="3" s="1"/>
  <c r="E81" i="3"/>
  <c r="I81" i="3" s="1"/>
  <c r="D81" i="3"/>
  <c r="E80" i="3"/>
  <c r="D80" i="3"/>
  <c r="I80" i="3" s="1"/>
  <c r="E79" i="3"/>
  <c r="D79" i="3"/>
  <c r="I79" i="3" s="1"/>
  <c r="I78" i="3"/>
  <c r="E78" i="3"/>
  <c r="D78" i="3"/>
  <c r="F72" i="3"/>
  <c r="E72" i="3"/>
  <c r="E91" i="3" s="1"/>
  <c r="D72" i="3"/>
  <c r="I72" i="3" s="1"/>
  <c r="I71" i="3"/>
  <c r="F71" i="3"/>
  <c r="E71" i="3"/>
  <c r="D71" i="3"/>
  <c r="F70" i="3"/>
  <c r="E70" i="3"/>
  <c r="D70" i="3"/>
  <c r="D89" i="3" s="1"/>
  <c r="I89" i="3" s="1"/>
  <c r="I69" i="3"/>
  <c r="F69" i="3"/>
  <c r="E69" i="3"/>
  <c r="E88" i="3" s="1"/>
  <c r="D69" i="3"/>
  <c r="F68" i="3"/>
  <c r="E68" i="3"/>
  <c r="E87" i="3" s="1"/>
  <c r="D68" i="3"/>
  <c r="I68" i="3" s="1"/>
  <c r="I67" i="3"/>
  <c r="F67" i="3"/>
  <c r="E67" i="3"/>
  <c r="D67" i="3"/>
  <c r="D86" i="3" s="1"/>
  <c r="I86" i="3" s="1"/>
  <c r="F66" i="3"/>
  <c r="E66" i="3"/>
  <c r="E85" i="3" s="1"/>
  <c r="D66" i="3"/>
  <c r="D85" i="3" s="1"/>
  <c r="I65" i="3"/>
  <c r="F65" i="3"/>
  <c r="E65" i="3"/>
  <c r="D65" i="3"/>
  <c r="I64" i="3"/>
  <c r="I63" i="3"/>
  <c r="I62" i="3"/>
  <c r="I61" i="3"/>
  <c r="I60" i="3"/>
  <c r="I59" i="3"/>
  <c r="I53" i="3"/>
  <c r="I54" i="3" s="1"/>
  <c r="I39" i="3"/>
  <c r="I40" i="3" s="1"/>
  <c r="D45" i="3" s="1"/>
  <c r="I45" i="3" s="1"/>
  <c r="I46" i="3" s="1"/>
  <c r="D39" i="3"/>
  <c r="I33" i="3"/>
  <c r="I34" i="3" s="1"/>
  <c r="D27" i="3"/>
  <c r="I27" i="3" s="1"/>
  <c r="I28" i="3" s="1"/>
  <c r="I21" i="3"/>
  <c r="I22" i="3" s="1"/>
  <c r="I14" i="3"/>
  <c r="H408" i="3" l="1"/>
  <c r="H331" i="3"/>
  <c r="I331" i="3" s="1"/>
  <c r="I336" i="3" s="1"/>
  <c r="L294" i="3" s="1"/>
  <c r="I408" i="3"/>
  <c r="I413" i="3" s="1"/>
  <c r="I111" i="3"/>
  <c r="F175" i="3" s="1"/>
  <c r="I85" i="3"/>
  <c r="I92" i="3" s="1"/>
  <c r="I308" i="3"/>
  <c r="I88" i="3"/>
  <c r="I170" i="3"/>
  <c r="I343" i="3"/>
  <c r="I345" i="3" s="1"/>
  <c r="D444" i="3"/>
  <c r="I444" i="3" s="1"/>
  <c r="I445" i="3" s="1"/>
  <c r="D87" i="3"/>
  <c r="I87" i="3" s="1"/>
  <c r="D91" i="3"/>
  <c r="I91" i="3" s="1"/>
  <c r="D356" i="3"/>
  <c r="I66" i="3"/>
  <c r="I73" i="3" s="1"/>
  <c r="D175" i="3" s="1"/>
  <c r="I175" i="3" s="1"/>
  <c r="I176" i="3" s="1"/>
  <c r="I70" i="3"/>
  <c r="D418" i="3" l="1"/>
  <c r="I418" i="3" s="1"/>
  <c r="I419" i="3" s="1"/>
  <c r="L380" i="3"/>
  <c r="D362" i="3"/>
  <c r="I362" i="3" s="1"/>
  <c r="I363" i="3" s="1"/>
  <c r="I356" i="3"/>
  <c r="I357" i="3" s="1"/>
</calcChain>
</file>

<file path=xl/sharedStrings.xml><?xml version="1.0" encoding="utf-8"?>
<sst xmlns="http://schemas.openxmlformats.org/spreadsheetml/2006/main" count="981" uniqueCount="294">
  <si>
    <t>LOCAL:</t>
  </si>
  <si>
    <t>CÓDIGO:</t>
  </si>
  <si>
    <t>Repet.</t>
  </si>
  <si>
    <t>OBS:</t>
  </si>
  <si>
    <t>TOTAL</t>
  </si>
  <si>
    <t xml:space="preserve">DESCRIÇÃO: </t>
  </si>
  <si>
    <t>DESCRIÇÃO</t>
  </si>
  <si>
    <t>OBRA:</t>
  </si>
  <si>
    <t>Área Total (m²)</t>
  </si>
  <si>
    <t>Comp. (m)</t>
  </si>
  <si>
    <t>APLICAÇÃO DE FUNDO SELADOR ACRÍLICO EM PAREDES, UMA DEMÃO. AF_06/2014</t>
  </si>
  <si>
    <t>Unidade</t>
  </si>
  <si>
    <t>SERVIÇOS PRELIMINARES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</si>
  <si>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</si>
  <si>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Largura (m)</t>
  </si>
  <si>
    <t>ESQUADRIAS</t>
  </si>
  <si>
    <t>LOCALIZAÇÃO</t>
  </si>
  <si>
    <t>Altura (m)</t>
  </si>
  <si>
    <t>APLICAÇÃO MANUAL DE PINTURA COM TINTA LÁTEX ACRÍLICA EM PAREDES, DUAS DEMÃOS. AF_06/2014</t>
  </si>
  <si>
    <t>Área total (m²)</t>
  </si>
  <si>
    <t>APILOAMENTO DE FUNDO DE VALAS</t>
  </si>
  <si>
    <t>LASTRO DE CONCRETO MAGRO, INCLUSIVE TRANSPORTE, LANÇAMENTO E ADENSAMENTO</t>
  </si>
  <si>
    <t>IMPERMEABILIZAÇÃO DE SUPERFÍCIE COM EMULSÃO ASFÁLTICA, 2 DEMÃOS AF_06/2018</t>
  </si>
  <si>
    <t>Larg. (+0,10 para cada lado)</t>
  </si>
  <si>
    <t>Alt. (+ 0,05 do lastro)</t>
  </si>
  <si>
    <t>Escavação (m3)</t>
  </si>
  <si>
    <t xml:space="preserve"> VERGA MOLDADA IN LOCO EM CONCRETO PARA JANELAS COM MAIS DE 1,5 M DE VÃO. AF_03/2016</t>
  </si>
  <si>
    <t>CONTRAVERGA PRÉ-MOLDADA PARA VÃOS DE MAIS DE 1,5 M DE COMPRIMENTO. AF_03/2016</t>
  </si>
  <si>
    <t>VERGA MOLDADA IN LOCO EM CONCRETO PARA PORTAS COM ATÉ 1,5 M DE VÃO. AF_03/2016</t>
  </si>
  <si>
    <t xml:space="preserve"> ALVENARIA</t>
  </si>
  <si>
    <t>Comp. total (m)</t>
  </si>
  <si>
    <t>MONTAGEM E DESMONTAGEM DE FÔRMA DE PILARES RETANGULARES E ESTRUTURAS SIMILARES, PÉ-DIREITO SIMPLES, EM CHAPA DE MADEIRA COMPENSADA PLASTIFICADA, 18 UTILIZAÇÕES. AF_09/2020</t>
  </si>
  <si>
    <t>Nº de lados</t>
  </si>
  <si>
    <t>LOUÇAS E METAIS</t>
  </si>
  <si>
    <t>Peso total (kg)</t>
  </si>
  <si>
    <t>Peso(kg)</t>
  </si>
  <si>
    <t>N de lados</t>
  </si>
  <si>
    <t>REGULARIZAÇÃO E COMPACTAÇÃO DE TERRENO MANUAL, COM SOQUETE</t>
  </si>
  <si>
    <t>PISOS E REVESTIMENTOS</t>
  </si>
  <si>
    <t>Volume Total (m³)</t>
  </si>
  <si>
    <t>Volume total (m³)</t>
  </si>
  <si>
    <t>Lastro (m³)</t>
  </si>
  <si>
    <t>Concreto (m³)</t>
  </si>
  <si>
    <t>Rept.</t>
  </si>
  <si>
    <t xml:space="preserve">COBERTURA </t>
  </si>
  <si>
    <t>EMBOÇO COM ARGAMASSA, TRAÇO 1:6 (CIMENTO E AREIA), ESP. 20MM, APLICAÇÃO MANUAL, PREPARO MECÂNICO</t>
  </si>
  <si>
    <t>Espessura (m)</t>
  </si>
  <si>
    <t>FORNECIMENTO E ASSENTAMENTO DE JANELA DE ALUMÍNIO, LINHA SUPREMA ACABAMENTO ANODIZADO, TIPO CORRER, 2 FOLHAS COM CONTRAMARCO, INCLUSIVE FORNECIMENTO DE VIDRO LISO DE 4MM, FERRAGENS E ACESSÓRIOS</t>
  </si>
  <si>
    <t>MASSA ÚNICA, PARA RECEBIMENTO DE PINTURA, EM ARGAMASSA TRAÇO 1:2:8, PREPARO MANUAL, APLICADA MANUALMENTE EM TETO, ESPESSURA DE 10MM, COM EXECUÇÃO DE TALISCAS. AF_03/2015</t>
  </si>
  <si>
    <t>MESMA ÁREA CHAPISCO NO TETO</t>
  </si>
  <si>
    <t>Área (m²)</t>
  </si>
  <si>
    <t>APLICAÇÃO DE FUNDO SELADOR ACRÍLICO EM TETO, UMA DEMÃO. AF_06/2014</t>
  </si>
  <si>
    <t>APLICAÇÃO MANUAL DE PINTURA COM TINTA LÁTEX ACRÍLICA EM TETO, DUAS DEMÃOS. AF_06/2014</t>
  </si>
  <si>
    <t>CHAPISCO COM ARGAMASSA, TRAÇO 1:3 (CIMENTO E AREIA), ESP. 5MM, APLICADO EM TETO COM COLHER, PREPARO MECÂNICO</t>
  </si>
  <si>
    <t>1.2</t>
  </si>
  <si>
    <t>1.1</t>
  </si>
  <si>
    <t>1.0</t>
  </si>
  <si>
    <t>1.5</t>
  </si>
  <si>
    <t>REVESTIMENTO CERÂMICO PARA PAREDES INTERNAS COM PLACAS TIPO ESMALTADA PADRÃO POPULAR DE DIMENSÕES 20X20 CM, ARGAMASSA TIPO AC III, APLICADAS EM AMBIENTES DE ÁREA MENOR QUE 5 M2 NA ALTURA INTEIRA DAS PAREDES. AF_06/2014</t>
  </si>
  <si>
    <t>1.6</t>
  </si>
  <si>
    <t>1.7</t>
  </si>
  <si>
    <t>1.8</t>
  </si>
  <si>
    <t>1.9</t>
  </si>
  <si>
    <t>1.4</t>
  </si>
  <si>
    <t>1.3</t>
  </si>
  <si>
    <t>Desc. Portas e Janelas (m²)</t>
  </si>
  <si>
    <t>P2</t>
  </si>
  <si>
    <t>P3</t>
  </si>
  <si>
    <t>J2</t>
  </si>
  <si>
    <t>Comp. Total (m)</t>
  </si>
  <si>
    <t>FORMA E DESFORMA DE COMPENSADO PLASTIFICADO, ESP. 12MM, REAPROVEITAMENTO (3X) (FUNDAÇÃO)</t>
  </si>
  <si>
    <t>CONCRETO FCK = 25MPA, TRAÇO 1:2,3:2,7 (EM MASSA SECA DE CIMENTO/ AREIA MÉDIA/ BRITA 1) - PREPARO MECÂNICO COM BETONEIRA 400 L. AF_05/2021</t>
  </si>
  <si>
    <t>LANÇAMENTO COM USO DE BALDES, ADENSAMENTO E ACABAMENTO DE CONCRETO EM ESTRUTURAS. AF_02/2022</t>
  </si>
  <si>
    <t>Compr. Total (m)</t>
  </si>
  <si>
    <t>ESCAVAÇÃO MANUAL DE VALA COM PROFUNDIDADE MENOR OU IGUAL A 1,5M</t>
  </si>
  <si>
    <t>REATERRO MANUAL DE VALAS COM COMPACTAÇÃO MECANIZADA. AF_04/2016</t>
  </si>
  <si>
    <t>CONTRAPISO DESEMPENADO COM ARGAMASSA, TRAÇO 1:3 (CIMENTO E AREIA), ESP. 25MM</t>
  </si>
  <si>
    <t>LASTRO DE CONCRETO MAGRO, APLICADO EM PISOS, LAJES SOBRE SOLO OU RADIERS, ESPESSURA DE 5 CM. AF_07/2016</t>
  </si>
  <si>
    <t>J3</t>
  </si>
  <si>
    <t>P4</t>
  </si>
  <si>
    <t>Comp. (m) + 0,30 cada lado</t>
  </si>
  <si>
    <t>AONDE SÓ VAI REVESTIMENTO CERÂMICO NA PAREDE</t>
  </si>
  <si>
    <t>ÁREA DO SELADOR EM TETO</t>
  </si>
  <si>
    <t>CUBA DE EMBUTIR RETANGULAR DE AÇO INOXIDÁVEL, 56 X 33 X 12 CM - FORNECIMENTO E INSTALAÇÃO. AF_01/2020</t>
  </si>
  <si>
    <t>INFRAESTRUTURA</t>
  </si>
  <si>
    <t>RODAPÉ CERÂMICO DE 7CM DE ALTURA COM PLACAS TIPO ESMALTADA EXTRA DE DIMENSÕES 45X45CM. AF_06/2014</t>
  </si>
  <si>
    <t>MEMÓRIA DE CÁLCULO</t>
  </si>
  <si>
    <t>SUPERESTRUTURA</t>
  </si>
  <si>
    <t>SOMENTE VIGAS BALDRAMES</t>
  </si>
  <si>
    <t>NÃO COLOCAR FOLGA 10CM NAS SAPATAS</t>
  </si>
  <si>
    <t>Volume (m³)</t>
  </si>
  <si>
    <t>VIGAS</t>
  </si>
  <si>
    <t>ÁREA DA LAJE</t>
  </si>
  <si>
    <t>SOLEIRA DE GRANITO CINZA ANDORINHA E = 2 CM</t>
  </si>
  <si>
    <t xml:space="preserve"> CA-60</t>
  </si>
  <si>
    <t xml:space="preserve"> CA-50</t>
  </si>
  <si>
    <t>ALVENARIA DE VEDAÇÃO COM TIJOLO CERÂMICO FURADO, ESP. 14CM, PARA REVESTIMENTO, INCLUSIVE ARGAMASSA PARA ASSENTAMENTO</t>
  </si>
  <si>
    <t>Total (m)</t>
  </si>
  <si>
    <t>MESMA ÁREA DE SELADOR</t>
  </si>
  <si>
    <t xml:space="preserve">MESMA ÁREA DE MASSA ÚNICA TETO </t>
  </si>
  <si>
    <t xml:space="preserve">PASSEIO DE CONCRETO </t>
  </si>
  <si>
    <t>Larg. (m)</t>
  </si>
  <si>
    <t xml:space="preserve">SALA DE IMUNIZAÇÃO </t>
  </si>
  <si>
    <t>ALVENARIA SALA DE IMUNIZAÇÃO E SALA DE ESPERA</t>
  </si>
  <si>
    <t>JANELA JN1 (200X120)</t>
  </si>
  <si>
    <t>PORTA PN (100 X 210)</t>
  </si>
  <si>
    <t>1,80+0,55</t>
  </si>
  <si>
    <t>RODABANCA  H =0,50M</t>
  </si>
  <si>
    <t>ASSENTAMENTO DE BANCADA DE GRANITO 1,80mx0,55m H=0,90m</t>
  </si>
  <si>
    <t>ASSENTAMENTO DE BANCADA DE GRANITO 1,20mx0,55m H=0,90m</t>
  </si>
  <si>
    <t xml:space="preserve">ASSENTAMENTO DE BANCADA DE GRANITO 1,10mx0,55m H=0,75m </t>
  </si>
  <si>
    <t xml:space="preserve">RAMPA </t>
  </si>
  <si>
    <t>Espessura</t>
  </si>
  <si>
    <t xml:space="preserve">ÁREA DE BLOCO CHEIO </t>
  </si>
  <si>
    <t>SEDE DO MUNICÍPIO DE CLARO DOS POÇÕES/MG</t>
  </si>
  <si>
    <t xml:space="preserve">REMOÇÃO E DEMOLIÇÃO </t>
  </si>
  <si>
    <t>PINTURA</t>
  </si>
  <si>
    <t>Demolição de concreto simples</t>
  </si>
  <si>
    <t>LIMPEZA DE TERRENO, INCLUSIVE CAPINA, RASTELAMENTO COM AFASTAMENTO ATÉ VINTE (20) METROS E QUEIMA CONTROLADA</t>
  </si>
  <si>
    <t>REMOÇÃO DE PILARES DE MADEIRA</t>
  </si>
  <si>
    <t>REMOÇÃO MANUAL DE TELHA CERÂMICA, COM REAPROVEITAMENTO, INCLUSIVE AFASTAMENTO E EMPILHAMENTO, EXCLUSIVE TRANSPORTE E RETIRADA DO MATERIAL REMOVIDO NÃO REAPROVEITÁVEL</t>
  </si>
  <si>
    <t>REMOÇÃO DE TRAMA DE MADEIRA PARA COBERTURA, DE FORMA MANUAL, SEM REAPROVEITAMENTO. AF_12/2017</t>
  </si>
  <si>
    <t>PAREDE COM PLACAS DE GESSO ACARTONADO (DRYWALL), PARA USO INTERNO COM UMA FACE SIMPLES E OUTRA FACE DUPLA E ESTRUTURA METÁLICA COM GUIAS DUPLAS, SEM VÃOS. AF_06/2017_PS</t>
  </si>
  <si>
    <t>CHAPISCO COM ARGAMASSA, TRAÇO 1:3 (CIMENTO E AREIA), ESP. 5MM, APLICADO EM ALVENARIA/ESTRUTURA DE CONCRETO COM COLHER, PREPARO MECÂNICO</t>
  </si>
  <si>
    <t>EXECUÇÃO DE PASSEIO (CALÇADA) OU PISO DE CONCRETO COM CONCRETO MOLDADO IN LOCO, FEITO EM OBRA, ACABAMENTO CONVENCIONAL, NÃO ARMADO. AF_08/2022</t>
  </si>
  <si>
    <t>BANCADA EM GRANITO CINZA ANDORINHA E = 3 CM, APOIADA EM CONSOLE DE METALON 20 X 30 MM</t>
  </si>
  <si>
    <t>CORRIMÃO SIMPLES EM TUBO GALVANIZADO DIN 2440, D = 1 1/2" - FIXADO EM ALVENARIA</t>
  </si>
  <si>
    <t>GUARDA-CORPO EM AÇO GALVANIZADO DIN 2440, D = 2", COM SUBDIVISÕES EM TUBO DE AÇO D = 1/2", H = 1,05 M - COM CORRIMÃO DUPLO DE TUBO DE AÇO GALVANIZADO DE D = 1 1/2"</t>
  </si>
  <si>
    <t>LOCAÇÃO DA OBRA (GABARITO) (m2)</t>
  </si>
  <si>
    <t>ALVENARIA DE BLOCO DE CONCRETO CHEIO SEM ARMAÇÃO, EM CONCRETO COM FCK 15MPA , ESP. 14CM, PARA REVESTIMENTO, INCLUSIVE ARGAMASSA PARA ASSENTAMENTO (DETALHE D - CADERNO SEDS)</t>
  </si>
  <si>
    <t>ATERRO COMPACTADO MANUAL, COM SOQUETE</t>
  </si>
  <si>
    <t>LAJE PRÉ-MOLDADA, A REVESTIR, INCLUSIVE CAPEAMENTO E = 4 CM, SC = 300 KG/M2, L = 3,00 M</t>
  </si>
  <si>
    <t>PREFEITURA MUNICIPAL DE CLARO DOS POÇÕES-MG</t>
  </si>
  <si>
    <t>MAX HENRIQUE VELOSO DA SILVA</t>
  </si>
  <si>
    <t>1.10</t>
  </si>
  <si>
    <t>7,80+10,90+7,80+10,90</t>
  </si>
  <si>
    <t>PROJETO DE AMPLIAÇÃO DA UNIDADE BÁSICA DE SAÚDE GERALDO OLIVEIRA</t>
  </si>
  <si>
    <t>DIVISÓRIA 3,50mx2,10m</t>
  </si>
  <si>
    <t>7,80+10,50+7,80+10,50</t>
  </si>
  <si>
    <t>PAREDES INTERNAS</t>
  </si>
  <si>
    <t>PAREDES EXTERNAS</t>
  </si>
  <si>
    <t>8,20+10,90+8,20+10,90</t>
  </si>
  <si>
    <t xml:space="preserve">AMPLIAÇÃO </t>
  </si>
  <si>
    <t>RAMPA</t>
  </si>
  <si>
    <t>ÁREA CONFORME PROJ. ARQ</t>
  </si>
  <si>
    <t>AMPLIAÇÃO</t>
  </si>
  <si>
    <t>7,80+10,5+7,80+10,5</t>
  </si>
  <si>
    <t>Desconto portas (m)</t>
  </si>
  <si>
    <t xml:space="preserve">RAMPA DE ACESSO </t>
  </si>
  <si>
    <t xml:space="preserve">AMPLIAÇÃO PAREDES INTERNAS </t>
  </si>
  <si>
    <t xml:space="preserve">AMPLIAÇÃO PAREDES EXTERNAS </t>
  </si>
  <si>
    <t>Compr. (m)</t>
  </si>
  <si>
    <t>Nºde Lados</t>
  </si>
  <si>
    <t>Unidade Total</t>
  </si>
  <si>
    <t>FORNECIMENTO E ASSENTAMENTO DE PORTA EM ALUMÍNIO, TIPO VENEZIANA, DE ABRIR, ACABAMENTO ANODIZADO NATURAL, INCLUSIVE FECHADURA E MARCO</t>
  </si>
  <si>
    <t>REVESTIMENTO CERÂMICO PARA PISO COM PLACAS TIPO ESMALTADA EXTRA DE DIMENSÕES 60X60 CM APLICADA EM AMBIENTES DE ÁREA MAIOR QUE 10 M2. AF_06/2014</t>
  </si>
  <si>
    <t>1.1.1</t>
  </si>
  <si>
    <t>1.2.1</t>
  </si>
  <si>
    <t>1.2.3</t>
  </si>
  <si>
    <t>1.2.4</t>
  </si>
  <si>
    <t>1.2.2</t>
  </si>
  <si>
    <t>1.2.5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</si>
  <si>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</si>
  <si>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</si>
  <si>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</si>
  <si>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</si>
  <si>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</si>
  <si>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</si>
  <si>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</si>
  <si>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</si>
  <si>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</si>
  <si>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</si>
  <si>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1.4.1</t>
  </si>
  <si>
    <t>1.4.2</t>
  </si>
  <si>
    <t>1.4.3</t>
  </si>
  <si>
    <t>1.4.5</t>
  </si>
  <si>
    <t>1.4.6</t>
  </si>
  <si>
    <t>1.4.7</t>
  </si>
  <si>
    <t>1.4.8</t>
  </si>
  <si>
    <t>1.4.9</t>
  </si>
  <si>
    <t>1.4.10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</si>
  <si>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</si>
  <si>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</si>
  <si>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</si>
  <si>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</si>
  <si>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</si>
  <si>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</si>
  <si>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</si>
  <si>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</si>
  <si>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</si>
  <si>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</si>
  <si>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1.6.1</t>
  </si>
  <si>
    <t>1.6.2</t>
  </si>
  <si>
    <t>1.6.3</t>
  </si>
  <si>
    <t>1.6.4</t>
  </si>
  <si>
    <t>1.6.5</t>
  </si>
  <si>
    <t>1.6.7</t>
  </si>
  <si>
    <t>1.6.8</t>
  </si>
  <si>
    <t>1.6.9</t>
  </si>
  <si>
    <t>1.7.1</t>
  </si>
  <si>
    <t>1.7.2</t>
  </si>
  <si>
    <t>1.8.1</t>
  </si>
  <si>
    <t>1.8.2</t>
  </si>
  <si>
    <t>1.8.3</t>
  </si>
  <si>
    <t>1.8.4</t>
  </si>
  <si>
    <t>1.9.1</t>
  </si>
  <si>
    <t>1.9.2</t>
  </si>
  <si>
    <t>1.9.3</t>
  </si>
  <si>
    <t>1.10.1</t>
  </si>
  <si>
    <t>1.10.2</t>
  </si>
  <si>
    <t>1.10.3</t>
  </si>
  <si>
    <t>1.10.4</t>
  </si>
  <si>
    <t>1.10.5</t>
  </si>
  <si>
    <t>FURO DE BOJO EM BANCADA DE GRANITO/MÁRMORE, INCLUSIVE COLAGEM COM MASSA PLÁSTICA</t>
  </si>
  <si>
    <t>ENG CIVIL CREA-MG: 248.998/D</t>
  </si>
  <si>
    <t>RAMPA EXISTENTE</t>
  </si>
  <si>
    <t>TERRENO PARA AMPLIAÇÃO</t>
  </si>
  <si>
    <t>PILARES DA ÁREA DE COBERTURA</t>
  </si>
  <si>
    <t>ÁREA DE COBERTURA</t>
  </si>
  <si>
    <t>(6,10)+(1,50*0,84)</t>
  </si>
  <si>
    <t>Desc. Portas, Janelas e emboço  (m²)</t>
  </si>
  <si>
    <t>Área  (m²)</t>
  </si>
  <si>
    <t>Desconto esquadrias + emboço  (m²)</t>
  </si>
  <si>
    <t>3,96+6,80</t>
  </si>
  <si>
    <t>3,96+1,26+6,80+1,40+1,50</t>
  </si>
  <si>
    <t>PIA SALA VACINAS</t>
  </si>
  <si>
    <t>TELHAMENTO COM TELHA ONDULADA DE FIBROCIMENTO E = 6 MM, COM RECOBRIMENTO LATERAL DE 1 1/4 DE ONDA PARA TELHADO COM INCLINAÇÃO MÁXIMA DE 10°, COM ATÉ 2 ÁGUAS, INCLUSO IÇAMENTO. AF_07/2019</t>
  </si>
  <si>
    <t>CUMEEIRA PARA TELHA DE FIBROCIMENTO ESTRUTURAL E = 6 MM, INCLUSO ACESSÓRIOS DE FIXAÇÃO E IÇAMENTO. AF_07/2019</t>
  </si>
  <si>
    <t>TRAMA DE MADEIRA COMPOSTA POR TERÇAS PARA TELHADOS DE ATÉ 2 ÁGUAS PARA TELHA ONDULADA DE FIBROCIMENTO, METÁLICA, PLÁSTICA OU TERMOACÚSTICA, INCLUSO TRANSPORTE VERTICAL. AF_07/2019</t>
  </si>
  <si>
    <t>CONTENÇÃO DO ATERRO DA FUNDAÇÃO</t>
  </si>
  <si>
    <t>S1</t>
  </si>
  <si>
    <t>S2=S5=S8=S10=S13</t>
  </si>
  <si>
    <t>S4=S7=S9</t>
  </si>
  <si>
    <t>S6=S11</t>
  </si>
  <si>
    <t>S12</t>
  </si>
  <si>
    <t>VB1</t>
  </si>
  <si>
    <t>3,80+3,80</t>
  </si>
  <si>
    <t>VB2</t>
  </si>
  <si>
    <t>VB3</t>
  </si>
  <si>
    <t>VB4</t>
  </si>
  <si>
    <t>VB5</t>
  </si>
  <si>
    <t>3,80+4</t>
  </si>
  <si>
    <t>VB6</t>
  </si>
  <si>
    <t>VB7</t>
  </si>
  <si>
    <t>2,475+2,475+2,475+2,475</t>
  </si>
  <si>
    <t>VB8</t>
  </si>
  <si>
    <t>2,4575+5,15+2,475</t>
  </si>
  <si>
    <t>PILAR ARRANQUE</t>
  </si>
  <si>
    <t>VIGA BALDRAME</t>
  </si>
  <si>
    <t xml:space="preserve">PILAR NIVEL 0,85 M </t>
  </si>
  <si>
    <t>15,80+98,60+13,80</t>
  </si>
  <si>
    <t>86,80+82,70</t>
  </si>
  <si>
    <t>37,10+71,60+30</t>
  </si>
  <si>
    <t>40,10+28</t>
  </si>
  <si>
    <t>0,37+2,5+2,72+0,48</t>
  </si>
  <si>
    <t>( 0,2*0,7*15)+(0,2*0,5*3)</t>
  </si>
  <si>
    <t>CORTE E DOBRA DE AÇO CA-60, DIÂMETRO DE 5,0 MM. AF_06/2022</t>
  </si>
  <si>
    <t>CORTE E DOBRA DE AÇO CA-50, DIÂMETRO DE 8,0 MM. AF_06/2022</t>
  </si>
  <si>
    <t>CORTE E DOBRA DE AÇO CA-50, DIÂMETRO DE 10,0 MM. AF_06/2022</t>
  </si>
  <si>
    <t>CORTE E DOBRA DE AÇO CA-50, DIÂMETRO DE 12,5 MM. AF_06/2022</t>
  </si>
  <si>
    <t>1.3.11</t>
  </si>
  <si>
    <t>1.3.12</t>
  </si>
  <si>
    <t>1.3.13</t>
  </si>
  <si>
    <t xml:space="preserve">PILARES  </t>
  </si>
  <si>
    <t>21,12+35,30</t>
  </si>
  <si>
    <t xml:space="preserve"> VIGAS</t>
  </si>
  <si>
    <t>51,10+41,40+84,60</t>
  </si>
  <si>
    <t>42,50+53,20</t>
  </si>
  <si>
    <t>23,70+73,70+33,80</t>
  </si>
  <si>
    <t>23+64+158,30</t>
  </si>
  <si>
    <t>PILARES</t>
  </si>
  <si>
    <t>1,41+3,38</t>
  </si>
  <si>
    <t>IGUAL VOLUME DE CONCRETO</t>
  </si>
  <si>
    <t>LAJE</t>
  </si>
  <si>
    <t>mês</t>
  </si>
  <si>
    <t>MONTAGEM E DESMONTAGEM DE FÔRMA DE VIGA, ESCORAMENTO COM GARFO DE MADEIRA, PÉ-DIREITO SIMPLES, EM CHAPA DE MADEIRA PLASTIFICADA, 18 UTILIZAÇÕES. AF_09/2020</t>
  </si>
  <si>
    <t>CIMBRAMENTO PARA LAJE PRÉ-MOLDADA COM ESCORAMENTO METÁLICO, TIPO "A", ALTURA DE (200 ATÉ 310)CM, INCLUSIVE DESCARGA, MONTAGEM, DESMONTAGEM E CARGA</t>
  </si>
  <si>
    <t>1.4.4</t>
  </si>
  <si>
    <t>1.4.11</t>
  </si>
  <si>
    <t>1.4.12</t>
  </si>
  <si>
    <t>1.4.13</t>
  </si>
  <si>
    <t>TRIANGULO ENTRE TELHADO E LAJE E PLATIBANDA</t>
  </si>
  <si>
    <t>ALVENARIA DE VEDAÇÃO COM TIJOLO CERÂMICO FURADO, ESP. 9CM, PARA REVESTIMENTO, INCLUSIVE ARGAMASSA PARA ASSENTAMENTO</t>
  </si>
  <si>
    <t>1.5.11</t>
  </si>
  <si>
    <t xml:space="preserve">TRIANGULO ENTRE TELHADO E LAJE E PLATIBANDA </t>
  </si>
  <si>
    <t>(10,37+10,37)+(0,7+7,8*2)</t>
  </si>
  <si>
    <t>VOLUME CONFORME PROJ. ESTRUTURAL</t>
  </si>
  <si>
    <t>PILAR  ARRANQUE</t>
  </si>
  <si>
    <t>S3=S14</t>
  </si>
  <si>
    <t>(6,23*1,50)+(3,39*1,26)</t>
  </si>
  <si>
    <t>(6,23)+(0,84*1,50*2)+(1,50*0,33*2)+(1,26*0,33)</t>
  </si>
  <si>
    <r>
      <t xml:space="preserve">CASCALHO DE CAVA </t>
    </r>
    <r>
      <rPr>
        <sz val="11"/>
        <color rgb="FFFF0000"/>
        <rFont val="Times New Roman"/>
        <family val="1"/>
      </rPr>
      <t>( RESPONSABILIDADE DO MUNICIPIO)</t>
    </r>
  </si>
  <si>
    <t>REBOCO APLICADO EM PAREDES</t>
  </si>
  <si>
    <t>PROJETO DE AMPLIAÇÃO DA UNIDADE BÁSICA DE SAÚDE GERALDO OLIVEIRA (CONSTRUÇÃO DA SALA DE VACINA)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</si>
</sst>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_(&quot;R$ &quot;* #,##0.00_);_(&quot;R$ &quot;* \(#,##0.00\);_(&quot;R$ &quot;* &quot;-&quot;??_);_(@_)"/>
    <numFmt numFmtId="166" formatCode="&quot;R$ &quot;#,##0.00_);[Red]\(&quot;R$ &quot;#,##0.00\)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92D050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8" tint="-0.249977111117893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  <font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</patternFill>
    </fill>
    <fill>
      <patternFill patternType="solid">
        <fgColor rgb="FF92D05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/>
    <xf numFmtId="165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243">
    <xf numFmtId="0" fontId="0" fillId="0" borderId="0" xfId="0" applyAlignment="1">
      <alignment horizontal="left" vertical="top"/>
    </xf>
    <xf numFmtId="0" fontId="6" fillId="0" borderId="29" xfId="0" applyFont="1" applyBorder="1"/>
    <xf numFmtId="0" fontId="6" fillId="0" borderId="0" xfId="0" applyFont="1"/>
    <xf numFmtId="0" fontId="7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2" fontId="6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2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2" fontId="7" fillId="6" borderId="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vertical="center" wrapText="1"/>
    </xf>
    <xf numFmtId="2" fontId="6" fillId="0" borderId="3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shrinkToFit="1"/>
    </xf>
    <xf numFmtId="4" fontId="6" fillId="0" borderId="2" xfId="0" applyNumberFormat="1" applyFont="1" applyBorder="1" applyAlignment="1">
      <alignment horizontal="center" vertical="center" shrinkToFit="1"/>
    </xf>
    <xf numFmtId="0" fontId="6" fillId="4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2" fontId="7" fillId="0" borderId="5" xfId="0" applyNumberFormat="1" applyFont="1" applyBorder="1" applyAlignment="1">
      <alignment horizontal="center" vertical="center" shrinkToFit="1"/>
    </xf>
    <xf numFmtId="2" fontId="6" fillId="7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shrinkToFi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" fontId="7" fillId="4" borderId="6" xfId="0" applyNumberFormat="1" applyFont="1" applyFill="1" applyBorder="1" applyAlignment="1">
      <alignment horizontal="center" vertical="center" shrinkToFit="1"/>
    </xf>
    <xf numFmtId="1" fontId="7" fillId="4" borderId="7" xfId="0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6" fillId="4" borderId="2" xfId="6" applyFont="1" applyFill="1" applyBorder="1" applyAlignment="1">
      <alignment horizontal="left" vertical="center" wrapText="1"/>
    </xf>
    <xf numFmtId="0" fontId="6" fillId="4" borderId="16" xfId="6" applyFont="1" applyFill="1" applyBorder="1" applyAlignment="1">
      <alignment horizontal="left" vertical="center" wrapText="1"/>
    </xf>
    <xf numFmtId="0" fontId="6" fillId="0" borderId="12" xfId="0" applyFont="1" applyBorder="1"/>
    <xf numFmtId="0" fontId="6" fillId="0" borderId="2" xfId="0" applyFont="1" applyBorder="1"/>
    <xf numFmtId="0" fontId="6" fillId="0" borderId="1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</cellXfs>
  <cellStyles count="10">
    <cellStyle name="Moeda 4" xfId="5" xr:uid="{00000000-0005-0000-0000-000000000000}"/>
    <cellStyle name="Normal" xfId="0" builtinId="0"/>
    <cellStyle name="Normal 2 2" xfId="2" xr:uid="{00000000-0005-0000-0000-000002000000}"/>
    <cellStyle name="Normal 2 2 2" xfId="8" xr:uid="{00000000-0005-0000-0000-000003000000}"/>
    <cellStyle name="Normal 7" xfId="6" xr:uid="{00000000-0005-0000-0000-000004000000}"/>
    <cellStyle name="Normal 9" xfId="3" xr:uid="{00000000-0005-0000-0000-000005000000}"/>
    <cellStyle name="Porcentagem 2" xfId="1" xr:uid="{00000000-0005-0000-0000-000006000000}"/>
    <cellStyle name="Porcentagem 9" xfId="7" xr:uid="{00000000-0005-0000-0000-000007000000}"/>
    <cellStyle name="Separador de milhares 5" xfId="4" xr:uid="{00000000-0005-0000-0000-000008000000}"/>
    <cellStyle name="Vírgula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0</xdr:row>
      <xdr:rowOff>67235</xdr:rowOff>
    </xdr:from>
    <xdr:to>
      <xdr:col>1</xdr:col>
      <xdr:colOff>437748</xdr:colOff>
      <xdr:row>1</xdr:row>
      <xdr:rowOff>167368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8F6561-5C1C-4AEB-B8D5-BB60AA46E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41" b="18942"/>
        <a:stretch>
          <a:fillRect/>
        </a:stretch>
      </xdr:blipFill>
      <xdr:spPr bwMode="auto">
        <a:xfrm>
          <a:off x="44822" y="67235"/>
          <a:ext cx="1547132" cy="738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717463</xdr:colOff>
      <xdr:row>0</xdr:row>
      <xdr:rowOff>100852</xdr:rowOff>
    </xdr:from>
    <xdr:to>
      <xdr:col>9</xdr:col>
      <xdr:colOff>1127395</xdr:colOff>
      <xdr:row>1</xdr:row>
      <xdr:rowOff>145676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4FA0D5-A4E8-44BB-929A-56C7251DD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6404" y="100852"/>
          <a:ext cx="1631372" cy="683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96"/>
  <sheetViews>
    <sheetView showGridLines="0" tabSelected="1" view="pageBreakPreview" topLeftCell="A7" zoomScale="85" zoomScaleNormal="85" zoomScaleSheetLayoutView="85" workbookViewId="0">
      <selection activeCell="E21" sqref="E21"/>
    </sheetView>
  </sheetViews>
  <sheetFormatPr defaultRowHeight="15" x14ac:dyDescent="0.2"/>
  <cols>
    <col min="1" max="1" width="20.1640625" style="5" customWidth="1"/>
    <col min="2" max="2" width="26.33203125" style="15" customWidth="1"/>
    <col min="3" max="3" width="50.83203125" style="5" customWidth="1"/>
    <col min="4" max="4" width="26.6640625" style="5" customWidth="1"/>
    <col min="5" max="8" width="20.83203125" style="5" customWidth="1"/>
    <col min="9" max="9" width="21.33203125" style="5" bestFit="1" customWidth="1"/>
    <col min="10" max="10" width="20.83203125" style="99" customWidth="1"/>
    <col min="11" max="11" width="3.6640625" style="5" customWidth="1"/>
    <col min="12" max="14" width="9.33203125" style="5"/>
    <col min="15" max="15" width="10.5" style="5" bestFit="1" customWidth="1"/>
    <col min="16" max="16384" width="9.33203125" style="5"/>
  </cols>
  <sheetData>
    <row r="1" spans="1:64" s="1" customFormat="1" ht="50.25" customHeight="1" x14ac:dyDescent="0.25">
      <c r="A1" s="217" t="s">
        <v>86</v>
      </c>
      <c r="B1" s="218"/>
      <c r="C1" s="218"/>
      <c r="D1" s="218"/>
      <c r="E1" s="218"/>
      <c r="F1" s="218"/>
      <c r="G1" s="218"/>
      <c r="H1" s="218"/>
      <c r="I1" s="218"/>
      <c r="J1" s="219"/>
      <c r="L1" s="2"/>
    </row>
    <row r="2" spans="1:64" s="2" customFormat="1" ht="18" customHeight="1" x14ac:dyDescent="0.25">
      <c r="A2" s="220"/>
      <c r="B2" s="221"/>
      <c r="C2" s="221"/>
      <c r="D2" s="221"/>
      <c r="E2" s="221"/>
      <c r="F2" s="221"/>
      <c r="G2" s="221"/>
      <c r="H2" s="221"/>
      <c r="I2" s="221"/>
      <c r="J2" s="222"/>
    </row>
    <row r="3" spans="1:64" s="6" customFormat="1" ht="15" customHeight="1" x14ac:dyDescent="0.2">
      <c r="A3" s="3" t="s">
        <v>7</v>
      </c>
      <c r="B3" s="208" t="s">
        <v>293</v>
      </c>
      <c r="C3" s="209"/>
      <c r="D3" s="209"/>
      <c r="E3" s="209"/>
      <c r="F3" s="209"/>
      <c r="G3" s="209"/>
      <c r="H3" s="209"/>
      <c r="I3" s="209"/>
      <c r="J3" s="210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6" customFormat="1" ht="15" customHeight="1" x14ac:dyDescent="0.2">
      <c r="A4" s="3" t="s">
        <v>0</v>
      </c>
      <c r="B4" s="208" t="s">
        <v>114</v>
      </c>
      <c r="C4" s="209"/>
      <c r="D4" s="209"/>
      <c r="E4" s="209"/>
      <c r="F4" s="209"/>
      <c r="G4" s="209"/>
      <c r="H4" s="209"/>
      <c r="I4" s="209"/>
      <c r="J4" s="210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6" customFormat="1" ht="15" customHeight="1" thickBo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52" customFormat="1" ht="15" customHeight="1" thickBot="1" x14ac:dyDescent="0.25">
      <c r="A6" s="149" t="s">
        <v>56</v>
      </c>
      <c r="B6" s="190" t="s">
        <v>136</v>
      </c>
      <c r="C6" s="190"/>
      <c r="D6" s="190"/>
      <c r="E6" s="190"/>
      <c r="F6" s="190"/>
      <c r="G6" s="190"/>
      <c r="H6" s="190"/>
      <c r="I6" s="190"/>
      <c r="J6" s="191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</row>
    <row r="7" spans="1:64" s="6" customFormat="1" ht="15" customHeight="1" thickBot="1" x14ac:dyDescent="0.25">
      <c r="A7" s="103"/>
      <c r="B7" s="104"/>
      <c r="C7" s="104"/>
      <c r="D7" s="104"/>
      <c r="E7" s="104"/>
      <c r="F7" s="104"/>
      <c r="G7" s="104"/>
      <c r="H7" s="104"/>
      <c r="I7" s="104"/>
      <c r="J7" s="105"/>
      <c r="K7" s="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52" customFormat="1" ht="15" customHeight="1" thickBot="1" x14ac:dyDescent="0.25">
      <c r="A8" s="149" t="s">
        <v>55</v>
      </c>
      <c r="B8" s="190" t="s">
        <v>12</v>
      </c>
      <c r="C8" s="190"/>
      <c r="D8" s="190"/>
      <c r="E8" s="190"/>
      <c r="F8" s="190"/>
      <c r="G8" s="190"/>
      <c r="H8" s="190"/>
      <c r="I8" s="190"/>
      <c r="J8" s="191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</row>
    <row r="9" spans="1:64" s="16" customFormat="1" ht="15" customHeight="1" x14ac:dyDescent="0.2">
      <c r="A9" s="10"/>
      <c r="B9" s="11"/>
      <c r="C9" s="12"/>
      <c r="D9" s="12"/>
      <c r="E9" s="12"/>
      <c r="F9" s="12"/>
      <c r="G9" s="12"/>
      <c r="H9" s="12"/>
      <c r="I9" s="12"/>
      <c r="J9" s="13"/>
      <c r="K9" s="14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s="9" customFormat="1" ht="15" customHeight="1" x14ac:dyDescent="0.2">
      <c r="A10" s="17" t="s">
        <v>5</v>
      </c>
      <c r="B10" s="18" t="s">
        <v>156</v>
      </c>
      <c r="C10" s="165"/>
      <c r="D10" s="166" t="s">
        <v>13</v>
      </c>
      <c r="E10" s="166"/>
      <c r="F10" s="166"/>
      <c r="G10" s="166"/>
      <c r="H10" s="166"/>
      <c r="I10" s="166"/>
      <c r="J10" s="167"/>
      <c r="K10" s="1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9" customFormat="1" ht="27" customHeight="1" x14ac:dyDescent="0.2">
      <c r="A11" s="17" t="s">
        <v>1</v>
      </c>
      <c r="B11" s="20"/>
      <c r="C11" s="165"/>
      <c r="D11" s="166"/>
      <c r="E11" s="166"/>
      <c r="F11" s="166"/>
      <c r="G11" s="166"/>
      <c r="H11" s="166"/>
      <c r="I11" s="166"/>
      <c r="J11" s="167"/>
      <c r="K11" s="19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9" customFormat="1" ht="15" customHeight="1" x14ac:dyDescent="0.2">
      <c r="A12" s="161" t="s">
        <v>16</v>
      </c>
      <c r="B12" s="162"/>
      <c r="C12" s="22" t="s">
        <v>6</v>
      </c>
      <c r="D12" s="22" t="s">
        <v>2</v>
      </c>
      <c r="E12" s="22"/>
      <c r="F12" s="6"/>
      <c r="G12" s="131"/>
      <c r="H12" s="123"/>
      <c r="I12" s="23" t="s">
        <v>11</v>
      </c>
      <c r="J12" s="113" t="s">
        <v>3</v>
      </c>
      <c r="K12" s="2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9" customFormat="1" ht="15" customHeight="1" x14ac:dyDescent="0.2">
      <c r="A13" s="163"/>
      <c r="B13" s="164"/>
      <c r="C13" s="131"/>
      <c r="D13" s="106">
        <v>1</v>
      </c>
      <c r="E13" s="106"/>
      <c r="F13" s="6"/>
      <c r="G13" s="131"/>
      <c r="H13" s="123"/>
      <c r="I13" s="25">
        <v>1</v>
      </c>
      <c r="J13" s="170"/>
      <c r="K13" s="24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6" customFormat="1" ht="15" customHeight="1" x14ac:dyDescent="0.2">
      <c r="A14" s="171" t="s">
        <v>4</v>
      </c>
      <c r="B14" s="172"/>
      <c r="C14" s="172"/>
      <c r="D14" s="172"/>
      <c r="E14" s="172"/>
      <c r="F14" s="172"/>
      <c r="G14" s="172"/>
      <c r="H14" s="172"/>
      <c r="I14" s="26">
        <f>ROUND(SUM(I13:I13),2)</f>
        <v>1</v>
      </c>
      <c r="J14" s="170"/>
      <c r="K14" s="24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spans="1:64" s="10" customFormat="1" ht="15" customHeight="1" thickBot="1" x14ac:dyDescent="0.25">
      <c r="A15" s="27"/>
      <c r="B15" s="12"/>
      <c r="C15" s="12"/>
      <c r="D15" s="12"/>
      <c r="E15" s="12"/>
      <c r="F15" s="12"/>
      <c r="G15" s="12"/>
      <c r="H15" s="12"/>
      <c r="I15" s="12"/>
      <c r="J15" s="13"/>
      <c r="K15" s="14"/>
      <c r="L15" s="15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s="152" customFormat="1" ht="15" customHeight="1" thickBot="1" x14ac:dyDescent="0.25">
      <c r="A16" s="149" t="s">
        <v>54</v>
      </c>
      <c r="B16" s="190" t="s">
        <v>115</v>
      </c>
      <c r="C16" s="190"/>
      <c r="D16" s="190"/>
      <c r="E16" s="190"/>
      <c r="F16" s="190"/>
      <c r="G16" s="190"/>
      <c r="H16" s="190"/>
      <c r="I16" s="190"/>
      <c r="J16" s="191"/>
      <c r="K16" s="150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</row>
    <row r="17" spans="1:64" s="11" customFormat="1" ht="15" customHeight="1" x14ac:dyDescent="0.2">
      <c r="A17" s="27"/>
      <c r="B17" s="12"/>
      <c r="C17" s="12"/>
      <c r="D17" s="12"/>
      <c r="E17" s="12"/>
      <c r="F17" s="12"/>
      <c r="G17" s="12"/>
      <c r="H17" s="12"/>
      <c r="I17" s="12"/>
      <c r="J17" s="13"/>
      <c r="K17" s="14"/>
      <c r="L17" s="15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s="11" customFormat="1" ht="15" customHeight="1" x14ac:dyDescent="0.2">
      <c r="A18" s="17" t="s">
        <v>5</v>
      </c>
      <c r="B18" s="18" t="s">
        <v>157</v>
      </c>
      <c r="C18" s="165"/>
      <c r="D18" s="166" t="s">
        <v>117</v>
      </c>
      <c r="E18" s="166"/>
      <c r="F18" s="166"/>
      <c r="G18" s="166"/>
      <c r="H18" s="166"/>
      <c r="I18" s="166"/>
      <c r="J18" s="167"/>
      <c r="K18" s="19"/>
      <c r="L18" s="15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s="11" customFormat="1" ht="15" customHeight="1" x14ac:dyDescent="0.2">
      <c r="A19" s="17" t="s">
        <v>1</v>
      </c>
      <c r="B19" s="20"/>
      <c r="C19" s="165"/>
      <c r="D19" s="166"/>
      <c r="E19" s="166"/>
      <c r="F19" s="166"/>
      <c r="G19" s="166"/>
      <c r="H19" s="166"/>
      <c r="I19" s="166"/>
      <c r="J19" s="167"/>
      <c r="K19" s="19"/>
      <c r="L19" s="15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s="11" customFormat="1" ht="15" customHeight="1" x14ac:dyDescent="0.2">
      <c r="A20" s="161" t="s">
        <v>16</v>
      </c>
      <c r="B20" s="162"/>
      <c r="C20" s="22" t="s">
        <v>6</v>
      </c>
      <c r="D20" s="22" t="s">
        <v>50</v>
      </c>
      <c r="E20" s="22" t="s">
        <v>46</v>
      </c>
      <c r="H20" s="22" t="s">
        <v>2</v>
      </c>
      <c r="I20" s="23" t="s">
        <v>90</v>
      </c>
      <c r="J20" s="113" t="s">
        <v>3</v>
      </c>
      <c r="K20" s="24"/>
      <c r="L20" s="15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s="11" customFormat="1" x14ac:dyDescent="0.2">
      <c r="A21" s="163" t="s">
        <v>215</v>
      </c>
      <c r="B21" s="164"/>
      <c r="C21" s="131" t="s">
        <v>100</v>
      </c>
      <c r="D21" s="106">
        <v>0.89</v>
      </c>
      <c r="E21" s="106">
        <v>1.26</v>
      </c>
      <c r="F21" s="131"/>
      <c r="G21" s="131"/>
      <c r="H21" s="106">
        <v>1</v>
      </c>
      <c r="I21" s="25">
        <f>ROUND(D21*H21*E21,2)</f>
        <v>1.1200000000000001</v>
      </c>
      <c r="J21" s="170"/>
      <c r="K21" s="24"/>
      <c r="L21" s="15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s="11" customFormat="1" ht="15" customHeight="1" x14ac:dyDescent="0.2">
      <c r="A22" s="171" t="s">
        <v>4</v>
      </c>
      <c r="B22" s="172"/>
      <c r="C22" s="172"/>
      <c r="D22" s="172"/>
      <c r="E22" s="172"/>
      <c r="F22" s="172"/>
      <c r="G22" s="172"/>
      <c r="H22" s="172"/>
      <c r="I22" s="26">
        <f>ROUND(SUM(I21:I21),2)</f>
        <v>1.1200000000000001</v>
      </c>
      <c r="J22" s="170"/>
      <c r="K22" s="24"/>
      <c r="L22" s="15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s="11" customFormat="1" ht="15" customHeight="1" x14ac:dyDescent="0.2">
      <c r="A23" s="27"/>
      <c r="B23" s="12"/>
      <c r="C23" s="12"/>
      <c r="D23" s="12"/>
      <c r="E23" s="12"/>
      <c r="F23" s="12"/>
      <c r="G23" s="12"/>
      <c r="H23" s="12"/>
      <c r="I23" s="12"/>
      <c r="J23" s="13"/>
      <c r="K23" s="14"/>
      <c r="L23" s="15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s="16" customFormat="1" ht="15" customHeight="1" x14ac:dyDescent="0.2">
      <c r="A24" s="17" t="s">
        <v>5</v>
      </c>
      <c r="B24" s="18" t="s">
        <v>160</v>
      </c>
      <c r="C24" s="165"/>
      <c r="D24" s="166" t="s">
        <v>118</v>
      </c>
      <c r="E24" s="166"/>
      <c r="F24" s="166"/>
      <c r="G24" s="166"/>
      <c r="H24" s="166"/>
      <c r="I24" s="166"/>
      <c r="J24" s="167"/>
      <c r="K24" s="19"/>
      <c r="L24" s="15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s="16" customFormat="1" ht="15" customHeight="1" x14ac:dyDescent="0.2">
      <c r="A25" s="17" t="s">
        <v>1</v>
      </c>
      <c r="B25" s="20"/>
      <c r="C25" s="165"/>
      <c r="D25" s="166"/>
      <c r="E25" s="166"/>
      <c r="F25" s="166"/>
      <c r="G25" s="166"/>
      <c r="H25" s="166"/>
      <c r="I25" s="166"/>
      <c r="J25" s="167"/>
      <c r="K25" s="19"/>
      <c r="L25" s="15" t="s">
        <v>89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s="16" customFormat="1" ht="14.25" x14ac:dyDescent="0.2">
      <c r="A26" s="161" t="s">
        <v>16</v>
      </c>
      <c r="B26" s="162"/>
      <c r="C26" s="22" t="s">
        <v>6</v>
      </c>
      <c r="D26" s="22" t="s">
        <v>50</v>
      </c>
      <c r="E26" s="22"/>
      <c r="F26" s="22"/>
      <c r="H26" s="22" t="s">
        <v>2</v>
      </c>
      <c r="I26" s="23" t="s">
        <v>8</v>
      </c>
      <c r="J26" s="113" t="s">
        <v>3</v>
      </c>
      <c r="K26" s="24"/>
      <c r="L26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s="16" customFormat="1" x14ac:dyDescent="0.2">
      <c r="A27" s="163" t="s">
        <v>216</v>
      </c>
      <c r="B27" s="164"/>
      <c r="C27" s="131"/>
      <c r="D27" s="131">
        <f>8.2*10.9</f>
        <v>89.38</v>
      </c>
      <c r="E27" s="106"/>
      <c r="F27" s="131"/>
      <c r="H27" s="106">
        <v>1</v>
      </c>
      <c r="I27" s="25">
        <f>ROUND(D27*H27,2)</f>
        <v>89.38</v>
      </c>
      <c r="J27" s="170"/>
      <c r="K27" s="24"/>
      <c r="L27" s="15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s="16" customFormat="1" ht="15" customHeight="1" x14ac:dyDescent="0.2">
      <c r="A28" s="171" t="s">
        <v>4</v>
      </c>
      <c r="B28" s="172"/>
      <c r="C28" s="172"/>
      <c r="D28" s="172"/>
      <c r="E28" s="172"/>
      <c r="F28" s="172"/>
      <c r="G28" s="172"/>
      <c r="H28" s="172"/>
      <c r="I28" s="26">
        <f>ROUND(SUM(I27:I27),2)</f>
        <v>89.38</v>
      </c>
      <c r="J28" s="170"/>
      <c r="K28" s="24"/>
      <c r="L28" s="15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s="11" customFormat="1" ht="15" customHeight="1" x14ac:dyDescent="0.2">
      <c r="A29" s="27"/>
      <c r="B29" s="12"/>
      <c r="C29" s="12"/>
      <c r="D29" s="12"/>
      <c r="E29" s="12"/>
      <c r="F29" s="12"/>
      <c r="G29" s="28"/>
      <c r="H29" s="12"/>
      <c r="I29" s="12"/>
      <c r="J29" s="13"/>
      <c r="K29" s="14"/>
      <c r="L29" s="15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s="11" customFormat="1" ht="15" customHeight="1" x14ac:dyDescent="0.2">
      <c r="A30" s="17" t="s">
        <v>5</v>
      </c>
      <c r="B30" s="18" t="s">
        <v>158</v>
      </c>
      <c r="C30" s="165"/>
      <c r="D30" s="166" t="s">
        <v>119</v>
      </c>
      <c r="E30" s="166"/>
      <c r="F30" s="166"/>
      <c r="G30" s="166"/>
      <c r="H30" s="166"/>
      <c r="I30" s="166"/>
      <c r="J30" s="167"/>
      <c r="K30" s="19"/>
      <c r="L30" s="15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s="11" customFormat="1" ht="15" customHeight="1" x14ac:dyDescent="0.2">
      <c r="A31" s="17" t="s">
        <v>1</v>
      </c>
      <c r="B31" s="20"/>
      <c r="C31" s="165"/>
      <c r="D31" s="166"/>
      <c r="E31" s="166"/>
      <c r="F31" s="166"/>
      <c r="G31" s="166"/>
      <c r="H31" s="166"/>
      <c r="I31" s="166"/>
      <c r="J31" s="167"/>
      <c r="K31" s="19"/>
      <c r="L31" s="15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s="11" customFormat="1" ht="15" customHeight="1" x14ac:dyDescent="0.2">
      <c r="A32" s="161" t="s">
        <v>16</v>
      </c>
      <c r="B32" s="162"/>
      <c r="C32" s="22" t="s">
        <v>6</v>
      </c>
      <c r="D32" s="22" t="s">
        <v>9</v>
      </c>
      <c r="E32" s="22"/>
      <c r="H32" s="22" t="s">
        <v>2</v>
      </c>
      <c r="I32" s="23" t="s">
        <v>97</v>
      </c>
      <c r="J32" s="113" t="s">
        <v>3</v>
      </c>
      <c r="K32" s="24"/>
      <c r="L32" s="15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s="11" customFormat="1" x14ac:dyDescent="0.2">
      <c r="A33" s="163" t="s">
        <v>217</v>
      </c>
      <c r="B33" s="164"/>
      <c r="C33" s="131"/>
      <c r="D33" s="106">
        <v>2.81</v>
      </c>
      <c r="E33" s="106"/>
      <c r="F33" s="131"/>
      <c r="G33" s="131"/>
      <c r="H33" s="106">
        <v>2</v>
      </c>
      <c r="I33" s="25">
        <f>ROUND(D33*H33,2)</f>
        <v>5.62</v>
      </c>
      <c r="J33" s="170"/>
      <c r="K33" s="24"/>
      <c r="L33" s="15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s="11" customFormat="1" ht="15" customHeight="1" x14ac:dyDescent="0.2">
      <c r="A34" s="171" t="s">
        <v>4</v>
      </c>
      <c r="B34" s="172"/>
      <c r="C34" s="172"/>
      <c r="D34" s="172"/>
      <c r="E34" s="172"/>
      <c r="F34" s="172"/>
      <c r="G34" s="172"/>
      <c r="H34" s="172"/>
      <c r="I34" s="26">
        <f>ROUND(SUM(I33:I33),2)</f>
        <v>5.62</v>
      </c>
      <c r="J34" s="170"/>
      <c r="K34" s="24"/>
      <c r="L34" s="15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s="11" customFormat="1" ht="15" customHeight="1" x14ac:dyDescent="0.2">
      <c r="A35" s="27"/>
      <c r="B35" s="12"/>
      <c r="C35" s="12"/>
      <c r="D35" s="12"/>
      <c r="E35" s="12"/>
      <c r="F35" s="12"/>
      <c r="G35" s="12"/>
      <c r="H35" s="12"/>
      <c r="I35" s="12"/>
      <c r="J35" s="13"/>
      <c r="K35" s="14"/>
      <c r="L35" s="15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s="16" customFormat="1" ht="15" customHeight="1" x14ac:dyDescent="0.2">
      <c r="A36" s="17" t="s">
        <v>5</v>
      </c>
      <c r="B36" s="18" t="s">
        <v>159</v>
      </c>
      <c r="C36" s="165"/>
      <c r="D36" s="166" t="s">
        <v>120</v>
      </c>
      <c r="E36" s="166"/>
      <c r="F36" s="166"/>
      <c r="G36" s="166"/>
      <c r="H36" s="166"/>
      <c r="I36" s="166"/>
      <c r="J36" s="167"/>
      <c r="K36" s="19"/>
      <c r="L36" s="15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s="16" customFormat="1" ht="15" customHeight="1" x14ac:dyDescent="0.2">
      <c r="A37" s="17" t="s">
        <v>1</v>
      </c>
      <c r="B37" s="20"/>
      <c r="C37" s="165"/>
      <c r="D37" s="166"/>
      <c r="E37" s="166"/>
      <c r="F37" s="166"/>
      <c r="G37" s="166"/>
      <c r="H37" s="166"/>
      <c r="I37" s="166"/>
      <c r="J37" s="167"/>
      <c r="K37" s="19"/>
      <c r="L37" s="15" t="s">
        <v>89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s="16" customFormat="1" ht="14.25" x14ac:dyDescent="0.2">
      <c r="A38" s="161" t="s">
        <v>16</v>
      </c>
      <c r="B38" s="162"/>
      <c r="C38" s="22" t="s">
        <v>6</v>
      </c>
      <c r="D38" s="22" t="s">
        <v>50</v>
      </c>
      <c r="E38" s="22"/>
      <c r="F38" s="22"/>
      <c r="H38" s="22" t="s">
        <v>2</v>
      </c>
      <c r="I38" s="23" t="s">
        <v>8</v>
      </c>
      <c r="J38" s="113" t="s">
        <v>3</v>
      </c>
      <c r="K38" s="24"/>
      <c r="L38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s="16" customFormat="1" x14ac:dyDescent="0.2">
      <c r="A39" s="163" t="s">
        <v>218</v>
      </c>
      <c r="B39" s="164"/>
      <c r="C39" s="131"/>
      <c r="D39" s="106">
        <f>1.86*4.15</f>
        <v>7.7190000000000012</v>
      </c>
      <c r="E39" s="106"/>
      <c r="F39" s="131"/>
      <c r="H39" s="106">
        <v>1</v>
      </c>
      <c r="I39" s="25">
        <f>ROUND(D39*H39,2)</f>
        <v>7.72</v>
      </c>
      <c r="J39" s="170"/>
      <c r="K39" s="24"/>
      <c r="L39" s="15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s="16" customFormat="1" ht="15" customHeight="1" x14ac:dyDescent="0.2">
      <c r="A40" s="171" t="s">
        <v>4</v>
      </c>
      <c r="B40" s="172"/>
      <c r="C40" s="172"/>
      <c r="D40" s="172"/>
      <c r="E40" s="172"/>
      <c r="F40" s="172"/>
      <c r="G40" s="172"/>
      <c r="H40" s="172"/>
      <c r="I40" s="26">
        <f>ROUND(SUM(I39:I39),2)</f>
        <v>7.72</v>
      </c>
      <c r="J40" s="170"/>
      <c r="K40" s="24"/>
      <c r="L40" s="15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s="11" customFormat="1" ht="15" customHeight="1" x14ac:dyDescent="0.2">
      <c r="A41" s="27"/>
      <c r="B41" s="12"/>
      <c r="C41" s="12"/>
      <c r="D41" s="12"/>
      <c r="E41" s="12"/>
      <c r="F41" s="12"/>
      <c r="G41" s="28"/>
      <c r="H41" s="12"/>
      <c r="I41" s="12"/>
      <c r="J41" s="13"/>
      <c r="K41" s="14"/>
      <c r="L41" s="15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s="16" customFormat="1" ht="15" customHeight="1" x14ac:dyDescent="0.2">
      <c r="A42" s="17" t="s">
        <v>5</v>
      </c>
      <c r="B42" s="18" t="s">
        <v>161</v>
      </c>
      <c r="C42" s="165"/>
      <c r="D42" s="166" t="s">
        <v>121</v>
      </c>
      <c r="E42" s="166"/>
      <c r="F42" s="166"/>
      <c r="G42" s="166"/>
      <c r="H42" s="166"/>
      <c r="I42" s="166"/>
      <c r="J42" s="167"/>
      <c r="K42" s="19"/>
      <c r="L42" s="15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s="16" customFormat="1" ht="15" customHeight="1" x14ac:dyDescent="0.2">
      <c r="A43" s="17" t="s">
        <v>1</v>
      </c>
      <c r="B43" s="20"/>
      <c r="C43" s="165"/>
      <c r="D43" s="166"/>
      <c r="E43" s="166"/>
      <c r="F43" s="166"/>
      <c r="G43" s="166"/>
      <c r="H43" s="166"/>
      <c r="I43" s="166"/>
      <c r="J43" s="167"/>
      <c r="K43" s="19"/>
      <c r="L43" s="15" t="s">
        <v>89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s="16" customFormat="1" ht="14.25" x14ac:dyDescent="0.2">
      <c r="A44" s="161" t="s">
        <v>16</v>
      </c>
      <c r="B44" s="162"/>
      <c r="C44" s="22" t="s">
        <v>6</v>
      </c>
      <c r="D44" s="22" t="s">
        <v>50</v>
      </c>
      <c r="E44" s="22"/>
      <c r="F44" s="22"/>
      <c r="H44" s="22" t="s">
        <v>2</v>
      </c>
      <c r="I44" s="23" t="s">
        <v>8</v>
      </c>
      <c r="J44" s="113" t="s">
        <v>3</v>
      </c>
      <c r="K44" s="24"/>
      <c r="L4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s="16" customFormat="1" ht="15" customHeight="1" x14ac:dyDescent="0.2">
      <c r="A45" s="163" t="s">
        <v>218</v>
      </c>
      <c r="B45" s="164"/>
      <c r="C45" s="131"/>
      <c r="D45" s="106">
        <f>I40</f>
        <v>7.72</v>
      </c>
      <c r="E45" s="106"/>
      <c r="F45" s="131"/>
      <c r="H45" s="106">
        <v>1</v>
      </c>
      <c r="I45" s="25">
        <f>ROUND(D45*H45,2)</f>
        <v>7.72</v>
      </c>
      <c r="J45" s="170"/>
      <c r="K45" s="24"/>
      <c r="L45" s="15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s="16" customFormat="1" ht="15" customHeight="1" x14ac:dyDescent="0.2">
      <c r="A46" s="171" t="s">
        <v>4</v>
      </c>
      <c r="B46" s="172"/>
      <c r="C46" s="172"/>
      <c r="D46" s="172"/>
      <c r="E46" s="172"/>
      <c r="F46" s="172"/>
      <c r="G46" s="172"/>
      <c r="H46" s="172"/>
      <c r="I46" s="26">
        <f>ROUND(SUM(I45:I45),2)</f>
        <v>7.72</v>
      </c>
      <c r="J46" s="170"/>
      <c r="K46" s="24"/>
      <c r="L46" s="15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1" customFormat="1" ht="15" customHeight="1" thickBot="1" x14ac:dyDescent="0.25">
      <c r="A47" s="27"/>
      <c r="B47" s="12"/>
      <c r="C47" s="12"/>
      <c r="D47" s="12"/>
      <c r="E47" s="12"/>
      <c r="F47" s="12"/>
      <c r="G47" s="28"/>
      <c r="H47" s="12"/>
      <c r="I47" s="12"/>
      <c r="J47" s="13"/>
      <c r="K47" s="14"/>
      <c r="L47" s="15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s="152" customFormat="1" ht="15" customHeight="1" thickBot="1" x14ac:dyDescent="0.25">
      <c r="A48" s="149" t="s">
        <v>64</v>
      </c>
      <c r="B48" s="190" t="s">
        <v>84</v>
      </c>
      <c r="C48" s="190"/>
      <c r="D48" s="190"/>
      <c r="E48" s="190"/>
      <c r="F48" s="190"/>
      <c r="G48" s="190"/>
      <c r="H48" s="190"/>
      <c r="I48" s="190"/>
      <c r="J48" s="191"/>
      <c r="K48" s="150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</row>
    <row r="49" spans="1:64" s="11" customFormat="1" ht="15" customHeight="1" x14ac:dyDescent="0.2">
      <c r="A49" s="27"/>
      <c r="B49" s="12"/>
      <c r="C49" s="12"/>
      <c r="D49" s="12"/>
      <c r="E49" s="12"/>
      <c r="F49" s="12"/>
      <c r="G49" s="12"/>
      <c r="H49" s="12"/>
      <c r="I49" s="12"/>
      <c r="J49" s="13"/>
      <c r="K49" s="14"/>
      <c r="L49" s="15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s="11" customFormat="1" ht="15" customHeight="1" x14ac:dyDescent="0.2">
      <c r="A50" s="17" t="s">
        <v>5</v>
      </c>
      <c r="B50" s="18" t="s">
        <v>162</v>
      </c>
      <c r="C50" s="165"/>
      <c r="D50" s="166" t="s">
        <v>128</v>
      </c>
      <c r="E50" s="166"/>
      <c r="F50" s="166"/>
      <c r="G50" s="166"/>
      <c r="H50" s="166"/>
      <c r="I50" s="166"/>
      <c r="J50" s="167"/>
      <c r="K50" s="19"/>
      <c r="L50" s="15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s="11" customFormat="1" ht="15" customHeight="1" x14ac:dyDescent="0.2">
      <c r="A51" s="17" t="s">
        <v>1</v>
      </c>
      <c r="B51" s="20"/>
      <c r="C51" s="165"/>
      <c r="D51" s="166"/>
      <c r="E51" s="166"/>
      <c r="F51" s="166"/>
      <c r="G51" s="166"/>
      <c r="H51" s="166"/>
      <c r="I51" s="166"/>
      <c r="J51" s="167"/>
      <c r="K51" s="19"/>
      <c r="L51" s="15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s="11" customFormat="1" ht="15" customHeight="1" x14ac:dyDescent="0.2">
      <c r="A52" s="161" t="s">
        <v>16</v>
      </c>
      <c r="B52" s="162"/>
      <c r="C52" s="22" t="s">
        <v>6</v>
      </c>
      <c r="D52" s="22" t="s">
        <v>50</v>
      </c>
      <c r="E52" s="22"/>
      <c r="F52" s="22"/>
      <c r="G52" s="16"/>
      <c r="H52" s="22" t="s">
        <v>2</v>
      </c>
      <c r="I52" s="23" t="s">
        <v>8</v>
      </c>
      <c r="J52" s="113" t="s">
        <v>3</v>
      </c>
      <c r="K52" s="24"/>
      <c r="L52" s="15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s="11" customFormat="1" ht="28.5" customHeight="1" x14ac:dyDescent="0.2">
      <c r="A53" s="163"/>
      <c r="B53" s="164"/>
      <c r="C53" s="131"/>
      <c r="D53" s="106">
        <v>108.4</v>
      </c>
      <c r="E53" s="106"/>
      <c r="F53" s="131"/>
      <c r="G53" s="131"/>
      <c r="H53" s="106">
        <v>1</v>
      </c>
      <c r="I53" s="25">
        <f>ROUND(D53*H53,2)</f>
        <v>108.4</v>
      </c>
      <c r="J53" s="170"/>
      <c r="K53" s="24"/>
      <c r="L53" s="15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s="11" customFormat="1" ht="15" customHeight="1" x14ac:dyDescent="0.2">
      <c r="A54" s="171" t="s">
        <v>4</v>
      </c>
      <c r="B54" s="172"/>
      <c r="C54" s="172"/>
      <c r="D54" s="172"/>
      <c r="E54" s="172"/>
      <c r="F54" s="172"/>
      <c r="G54" s="172"/>
      <c r="H54" s="172"/>
      <c r="I54" s="26">
        <f>ROUND(SUM(I53:I53),2)</f>
        <v>108.4</v>
      </c>
      <c r="J54" s="170"/>
      <c r="K54" s="24"/>
      <c r="L54" s="15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s="11" customFormat="1" ht="15" customHeight="1" x14ac:dyDescent="0.2">
      <c r="A55" s="27"/>
      <c r="B55" s="12"/>
      <c r="C55" s="12"/>
      <c r="D55" s="12"/>
      <c r="E55" s="12"/>
      <c r="F55" s="12"/>
      <c r="G55" s="12"/>
      <c r="H55" s="12"/>
      <c r="I55" s="12"/>
      <c r="J55" s="13"/>
      <c r="K55" s="14"/>
      <c r="L55" s="15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s="16" customFormat="1" ht="15" customHeight="1" x14ac:dyDescent="0.2">
      <c r="A56" s="17" t="s">
        <v>5</v>
      </c>
      <c r="B56" s="18" t="s">
        <v>163</v>
      </c>
      <c r="C56" s="165"/>
      <c r="D56" s="166" t="s">
        <v>74</v>
      </c>
      <c r="E56" s="166"/>
      <c r="F56" s="166"/>
      <c r="G56" s="166"/>
      <c r="H56" s="166"/>
      <c r="I56" s="166"/>
      <c r="J56" s="167"/>
      <c r="K56" s="19"/>
      <c r="L56" s="15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s="16" customFormat="1" ht="15" customHeight="1" x14ac:dyDescent="0.2">
      <c r="A57" s="17" t="s">
        <v>1</v>
      </c>
      <c r="B57" s="20"/>
      <c r="C57" s="165"/>
      <c r="D57" s="166"/>
      <c r="E57" s="166"/>
      <c r="F57" s="166"/>
      <c r="G57" s="166"/>
      <c r="H57" s="166"/>
      <c r="I57" s="166"/>
      <c r="J57" s="167"/>
      <c r="K57" s="19"/>
      <c r="L57" s="15" t="s">
        <v>89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s="16" customFormat="1" ht="28.5" x14ac:dyDescent="0.2">
      <c r="A58" s="161" t="s">
        <v>16</v>
      </c>
      <c r="B58" s="162"/>
      <c r="C58" s="22" t="s">
        <v>6</v>
      </c>
      <c r="D58" s="22" t="s">
        <v>9</v>
      </c>
      <c r="E58" s="22" t="s">
        <v>23</v>
      </c>
      <c r="F58" s="22" t="s">
        <v>24</v>
      </c>
      <c r="H58" s="22" t="s">
        <v>2</v>
      </c>
      <c r="I58" s="23" t="s">
        <v>40</v>
      </c>
      <c r="J58" s="113" t="s">
        <v>3</v>
      </c>
      <c r="K58" s="24"/>
      <c r="L58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s="16" customFormat="1" x14ac:dyDescent="0.2">
      <c r="A59" s="163" t="s">
        <v>230</v>
      </c>
      <c r="B59" s="164"/>
      <c r="C59" s="131"/>
      <c r="D59" s="106">
        <v>0.6</v>
      </c>
      <c r="E59" s="106">
        <v>0.6</v>
      </c>
      <c r="F59" s="131">
        <v>1.05</v>
      </c>
      <c r="H59" s="106">
        <v>1</v>
      </c>
      <c r="I59" s="25">
        <f t="shared" ref="I59:I65" si="0">ROUND(D59*E59*F59*H59,2)</f>
        <v>0.38</v>
      </c>
      <c r="J59" s="170"/>
      <c r="K59" s="24"/>
      <c r="L59" s="15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s="16" customFormat="1" x14ac:dyDescent="0.2">
      <c r="A60" s="163" t="s">
        <v>231</v>
      </c>
      <c r="B60" s="164"/>
      <c r="C60" s="131"/>
      <c r="D60" s="106">
        <v>0.8</v>
      </c>
      <c r="E60" s="106">
        <v>0.8</v>
      </c>
      <c r="F60" s="131">
        <v>1.05</v>
      </c>
      <c r="H60" s="106">
        <v>5</v>
      </c>
      <c r="I60" s="25">
        <f t="shared" si="0"/>
        <v>3.36</v>
      </c>
      <c r="J60" s="170"/>
      <c r="K60" s="24"/>
      <c r="L60" s="15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s="16" customFormat="1" x14ac:dyDescent="0.2">
      <c r="A61" s="163" t="s">
        <v>288</v>
      </c>
      <c r="B61" s="164"/>
      <c r="C61" s="131"/>
      <c r="D61" s="106">
        <v>0.6</v>
      </c>
      <c r="E61" s="106">
        <v>0.6</v>
      </c>
      <c r="F61" s="131">
        <v>1.05</v>
      </c>
      <c r="H61" s="106">
        <v>2</v>
      </c>
      <c r="I61" s="25">
        <f t="shared" si="0"/>
        <v>0.76</v>
      </c>
      <c r="J61" s="170"/>
      <c r="K61" s="24"/>
      <c r="L61" s="1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s="16" customFormat="1" x14ac:dyDescent="0.2">
      <c r="A62" s="163" t="s">
        <v>232</v>
      </c>
      <c r="B62" s="164"/>
      <c r="C62" s="131"/>
      <c r="D62" s="106">
        <v>0.9</v>
      </c>
      <c r="E62" s="106">
        <v>0.9</v>
      </c>
      <c r="F62" s="131">
        <v>1.05</v>
      </c>
      <c r="H62" s="106">
        <v>3</v>
      </c>
      <c r="I62" s="25">
        <f t="shared" si="0"/>
        <v>2.5499999999999998</v>
      </c>
      <c r="J62" s="170"/>
      <c r="K62" s="24"/>
      <c r="L62" s="15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s="16" customFormat="1" x14ac:dyDescent="0.2">
      <c r="A63" s="163" t="s">
        <v>233</v>
      </c>
      <c r="B63" s="164"/>
      <c r="C63" s="131"/>
      <c r="D63" s="106">
        <v>0.9</v>
      </c>
      <c r="E63" s="106">
        <v>0.9</v>
      </c>
      <c r="F63" s="131">
        <v>1.05</v>
      </c>
      <c r="H63" s="106">
        <v>2</v>
      </c>
      <c r="I63" s="25">
        <f t="shared" si="0"/>
        <v>1.7</v>
      </c>
      <c r="J63" s="170"/>
      <c r="K63" s="24"/>
      <c r="L63" s="15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s="16" customFormat="1" x14ac:dyDescent="0.2">
      <c r="A64" s="163" t="s">
        <v>234</v>
      </c>
      <c r="B64" s="164"/>
      <c r="C64" s="131"/>
      <c r="D64" s="106">
        <v>0.7</v>
      </c>
      <c r="E64" s="106">
        <v>0.7</v>
      </c>
      <c r="F64" s="131">
        <v>1.05</v>
      </c>
      <c r="H64" s="106">
        <v>1</v>
      </c>
      <c r="I64" s="25">
        <f t="shared" si="0"/>
        <v>0.51</v>
      </c>
      <c r="J64" s="170"/>
      <c r="K64" s="24"/>
      <c r="L64" s="15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spans="1:64" s="16" customFormat="1" x14ac:dyDescent="0.2">
      <c r="A65" s="168" t="s">
        <v>235</v>
      </c>
      <c r="B65" s="169"/>
      <c r="C65" s="131" t="s">
        <v>236</v>
      </c>
      <c r="D65" s="106">
        <f>3.8+3.8</f>
        <v>7.6</v>
      </c>
      <c r="E65" s="106">
        <f>0.2+0.1+0.1</f>
        <v>0.4</v>
      </c>
      <c r="F65" s="131">
        <f>0.2+0.05</f>
        <v>0.25</v>
      </c>
      <c r="H65" s="106">
        <v>1</v>
      </c>
      <c r="I65" s="25">
        <f t="shared" si="0"/>
        <v>0.76</v>
      </c>
      <c r="J65" s="170"/>
      <c r="K65" s="24"/>
      <c r="L65" s="15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1:64" s="16" customFormat="1" x14ac:dyDescent="0.2">
      <c r="A66" s="168" t="s">
        <v>237</v>
      </c>
      <c r="B66" s="169"/>
      <c r="C66" s="131" t="s">
        <v>236</v>
      </c>
      <c r="D66" s="106">
        <f>3.8+3.8</f>
        <v>7.6</v>
      </c>
      <c r="E66" s="106">
        <f t="shared" ref="E66:E72" si="1">0.2+0.1+0.1</f>
        <v>0.4</v>
      </c>
      <c r="F66" s="131">
        <f t="shared" ref="F66:F72" si="2">0.2+0.05</f>
        <v>0.25</v>
      </c>
      <c r="H66" s="106">
        <v>1</v>
      </c>
      <c r="I66" s="25">
        <f t="shared" ref="I66:I72" si="3">ROUND(D66*E66*F66*H66,2)</f>
        <v>0.76</v>
      </c>
      <c r="J66" s="170"/>
      <c r="K66" s="24"/>
      <c r="L66" s="15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7" spans="1:64" s="16" customFormat="1" x14ac:dyDescent="0.2">
      <c r="A67" s="168" t="s">
        <v>238</v>
      </c>
      <c r="B67" s="169"/>
      <c r="C67" s="131" t="s">
        <v>241</v>
      </c>
      <c r="D67" s="106">
        <f>3.8+4</f>
        <v>7.8</v>
      </c>
      <c r="E67" s="106">
        <f t="shared" si="1"/>
        <v>0.4</v>
      </c>
      <c r="F67" s="131">
        <f t="shared" si="2"/>
        <v>0.25</v>
      </c>
      <c r="H67" s="106">
        <v>1</v>
      </c>
      <c r="I67" s="25">
        <f t="shared" si="3"/>
        <v>0.78</v>
      </c>
      <c r="J67" s="170"/>
      <c r="K67" s="24"/>
      <c r="L67" s="15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4" s="16" customFormat="1" x14ac:dyDescent="0.2">
      <c r="A68" s="168" t="s">
        <v>239</v>
      </c>
      <c r="B68" s="169"/>
      <c r="C68" s="131" t="s">
        <v>236</v>
      </c>
      <c r="D68" s="106">
        <f>3.8+3.8</f>
        <v>7.6</v>
      </c>
      <c r="E68" s="106">
        <f t="shared" si="1"/>
        <v>0.4</v>
      </c>
      <c r="F68" s="131">
        <f t="shared" si="2"/>
        <v>0.25</v>
      </c>
      <c r="H68" s="106">
        <v>1</v>
      </c>
      <c r="I68" s="25">
        <f t="shared" si="3"/>
        <v>0.76</v>
      </c>
      <c r="J68" s="170"/>
      <c r="K68" s="24"/>
      <c r="L68" s="15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64" s="16" customFormat="1" x14ac:dyDescent="0.2">
      <c r="A69" s="168" t="s">
        <v>240</v>
      </c>
      <c r="B69" s="169"/>
      <c r="C69" s="131" t="s">
        <v>236</v>
      </c>
      <c r="D69" s="106">
        <f>3.8+3.8</f>
        <v>7.6</v>
      </c>
      <c r="E69" s="106">
        <f t="shared" si="1"/>
        <v>0.4</v>
      </c>
      <c r="F69" s="131">
        <f t="shared" si="2"/>
        <v>0.25</v>
      </c>
      <c r="H69" s="106">
        <v>1</v>
      </c>
      <c r="I69" s="25">
        <f t="shared" si="3"/>
        <v>0.76</v>
      </c>
      <c r="J69" s="170"/>
      <c r="K69" s="24"/>
      <c r="L69" s="15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s="16" customFormat="1" x14ac:dyDescent="0.2">
      <c r="A70" s="168" t="s">
        <v>242</v>
      </c>
      <c r="B70" s="169"/>
      <c r="C70" s="131" t="s">
        <v>244</v>
      </c>
      <c r="D70" s="106">
        <f>2.475+2.475+2.475+2.475</f>
        <v>9.9</v>
      </c>
      <c r="E70" s="106">
        <f t="shared" si="1"/>
        <v>0.4</v>
      </c>
      <c r="F70" s="131">
        <f t="shared" si="2"/>
        <v>0.25</v>
      </c>
      <c r="H70" s="106">
        <v>1</v>
      </c>
      <c r="I70" s="25">
        <f t="shared" si="3"/>
        <v>0.99</v>
      </c>
      <c r="J70" s="170"/>
      <c r="K70" s="24"/>
      <c r="L70" s="15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s="16" customFormat="1" x14ac:dyDescent="0.2">
      <c r="A71" s="168" t="s">
        <v>243</v>
      </c>
      <c r="B71" s="169"/>
      <c r="C71" s="131" t="s">
        <v>244</v>
      </c>
      <c r="D71" s="106">
        <f>2.475+2.475+2.475+2.475</f>
        <v>9.9</v>
      </c>
      <c r="E71" s="106">
        <f t="shared" si="1"/>
        <v>0.4</v>
      </c>
      <c r="F71" s="131">
        <f t="shared" si="2"/>
        <v>0.25</v>
      </c>
      <c r="H71" s="106">
        <v>1</v>
      </c>
      <c r="I71" s="25">
        <f t="shared" si="3"/>
        <v>0.99</v>
      </c>
      <c r="J71" s="170"/>
      <c r="K71" s="24"/>
      <c r="L71" s="15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s="16" customFormat="1" x14ac:dyDescent="0.2">
      <c r="A72" s="168" t="s">
        <v>245</v>
      </c>
      <c r="B72" s="169"/>
      <c r="C72" s="131" t="s">
        <v>246</v>
      </c>
      <c r="D72" s="106">
        <f>2.4575+5.15+2.475</f>
        <v>10.0825</v>
      </c>
      <c r="E72" s="106">
        <f t="shared" si="1"/>
        <v>0.4</v>
      </c>
      <c r="F72" s="131">
        <f t="shared" si="2"/>
        <v>0.25</v>
      </c>
      <c r="H72" s="106">
        <v>1</v>
      </c>
      <c r="I72" s="25">
        <f t="shared" si="3"/>
        <v>1.01</v>
      </c>
      <c r="J72" s="170"/>
      <c r="K72" s="24"/>
      <c r="L72" s="15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s="16" customFormat="1" ht="15" customHeight="1" x14ac:dyDescent="0.2">
      <c r="A73" s="171" t="s">
        <v>4</v>
      </c>
      <c r="B73" s="172"/>
      <c r="C73" s="172"/>
      <c r="D73" s="172"/>
      <c r="E73" s="172"/>
      <c r="F73" s="172"/>
      <c r="G73" s="172"/>
      <c r="H73" s="172"/>
      <c r="I73" s="26">
        <f>ROUND(SUM(I59:I72),2)</f>
        <v>16.07</v>
      </c>
      <c r="J73" s="170"/>
      <c r="K73" s="24"/>
      <c r="L73" s="15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64" s="11" customFormat="1" ht="15" customHeight="1" x14ac:dyDescent="0.2">
      <c r="A74" s="27"/>
      <c r="B74" s="12"/>
      <c r="C74" s="12"/>
      <c r="D74" s="12"/>
      <c r="E74" s="12"/>
      <c r="F74" s="12"/>
      <c r="G74" s="28"/>
      <c r="H74" s="12"/>
      <c r="I74" s="12"/>
      <c r="J74" s="13"/>
      <c r="K74" s="14"/>
      <c r="L74" s="15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s="16" customFormat="1" ht="15" customHeight="1" x14ac:dyDescent="0.2">
      <c r="A75" s="17" t="s">
        <v>5</v>
      </c>
      <c r="B75" s="18" t="s">
        <v>164</v>
      </c>
      <c r="C75" s="165"/>
      <c r="D75" s="166" t="s">
        <v>20</v>
      </c>
      <c r="E75" s="166"/>
      <c r="F75" s="166"/>
      <c r="G75" s="166"/>
      <c r="H75" s="166"/>
      <c r="I75" s="166"/>
      <c r="J75" s="167"/>
      <c r="K75" s="19"/>
      <c r="L75" s="15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s="16" customFormat="1" x14ac:dyDescent="0.2">
      <c r="A76" s="17" t="s">
        <v>1</v>
      </c>
      <c r="B76" s="20"/>
      <c r="C76" s="165"/>
      <c r="D76" s="166"/>
      <c r="E76" s="166"/>
      <c r="F76" s="166"/>
      <c r="G76" s="166"/>
      <c r="H76" s="166"/>
      <c r="I76" s="166"/>
      <c r="J76" s="167"/>
      <c r="K76" s="19"/>
      <c r="L76" s="15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64" s="21" customFormat="1" ht="15" customHeight="1" x14ac:dyDescent="0.2">
      <c r="A77" s="161" t="s">
        <v>16</v>
      </c>
      <c r="B77" s="162"/>
      <c r="C77" s="22" t="s">
        <v>6</v>
      </c>
      <c r="D77" s="22" t="s">
        <v>9</v>
      </c>
      <c r="E77" s="22" t="s">
        <v>14</v>
      </c>
      <c r="F77" s="29"/>
      <c r="G77" s="22"/>
      <c r="H77" s="22" t="s">
        <v>2</v>
      </c>
      <c r="I77" s="23" t="s">
        <v>8</v>
      </c>
      <c r="J77" s="113" t="s">
        <v>3</v>
      </c>
      <c r="K77" s="24"/>
      <c r="L77" s="15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</row>
    <row r="78" spans="1:64" s="12" customFormat="1" ht="15" customHeight="1" x14ac:dyDescent="0.2">
      <c r="A78" s="163" t="s">
        <v>230</v>
      </c>
      <c r="B78" s="164"/>
      <c r="C78" s="131"/>
      <c r="D78" s="106">
        <f>D59</f>
        <v>0.6</v>
      </c>
      <c r="E78" s="106">
        <f>E59</f>
        <v>0.6</v>
      </c>
      <c r="G78" s="22"/>
      <c r="H78" s="106">
        <v>1</v>
      </c>
      <c r="I78" s="25">
        <f>ROUND(D78*E78*H78,2)</f>
        <v>0.36</v>
      </c>
      <c r="J78" s="170"/>
      <c r="K78" s="24"/>
      <c r="L78" s="15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79" spans="1:64" s="12" customFormat="1" x14ac:dyDescent="0.2">
      <c r="A79" s="163" t="s">
        <v>231</v>
      </c>
      <c r="B79" s="164"/>
      <c r="C79" s="131"/>
      <c r="D79" s="106">
        <f t="shared" ref="D79:E90" si="4">D60</f>
        <v>0.8</v>
      </c>
      <c r="E79" s="106">
        <f t="shared" si="4"/>
        <v>0.8</v>
      </c>
      <c r="G79" s="22"/>
      <c r="H79" s="106">
        <v>5</v>
      </c>
      <c r="I79" s="25">
        <f t="shared" ref="I79:I91" si="5">ROUND(D79*E79*H79,2)</f>
        <v>3.2</v>
      </c>
      <c r="J79" s="170"/>
      <c r="K79" s="24"/>
      <c r="L79" s="15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0" spans="1:64" s="12" customFormat="1" x14ac:dyDescent="0.2">
      <c r="A80" s="163" t="s">
        <v>288</v>
      </c>
      <c r="B80" s="164"/>
      <c r="C80" s="131"/>
      <c r="D80" s="106">
        <f t="shared" si="4"/>
        <v>0.6</v>
      </c>
      <c r="E80" s="106">
        <f t="shared" si="4"/>
        <v>0.6</v>
      </c>
      <c r="G80" s="22"/>
      <c r="H80" s="106">
        <v>2</v>
      </c>
      <c r="I80" s="25">
        <f t="shared" si="5"/>
        <v>0.72</v>
      </c>
      <c r="J80" s="170"/>
      <c r="K80" s="24"/>
      <c r="L80" s="15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64" s="12" customFormat="1" x14ac:dyDescent="0.2">
      <c r="A81" s="163" t="s">
        <v>232</v>
      </c>
      <c r="B81" s="164"/>
      <c r="C81" s="131"/>
      <c r="D81" s="106">
        <f t="shared" si="4"/>
        <v>0.9</v>
      </c>
      <c r="E81" s="106">
        <f t="shared" si="4"/>
        <v>0.9</v>
      </c>
      <c r="G81" s="22"/>
      <c r="H81" s="106">
        <v>3</v>
      </c>
      <c r="I81" s="25">
        <f t="shared" si="5"/>
        <v>2.4300000000000002</v>
      </c>
      <c r="J81" s="170"/>
      <c r="K81" s="24"/>
      <c r="L81" s="15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2" spans="1:64" s="12" customFormat="1" x14ac:dyDescent="0.2">
      <c r="A82" s="163" t="s">
        <v>233</v>
      </c>
      <c r="B82" s="164"/>
      <c r="C82" s="131"/>
      <c r="D82" s="106">
        <f t="shared" si="4"/>
        <v>0.9</v>
      </c>
      <c r="E82" s="106">
        <f t="shared" si="4"/>
        <v>0.9</v>
      </c>
      <c r="G82" s="22"/>
      <c r="H82" s="106">
        <v>2</v>
      </c>
      <c r="I82" s="25">
        <f t="shared" si="5"/>
        <v>1.62</v>
      </c>
      <c r="J82" s="170"/>
      <c r="K82" s="24"/>
      <c r="L82" s="15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</row>
    <row r="83" spans="1:64" s="12" customFormat="1" x14ac:dyDescent="0.2">
      <c r="A83" s="163" t="s">
        <v>234</v>
      </c>
      <c r="B83" s="164"/>
      <c r="C83" s="131"/>
      <c r="D83" s="106">
        <f t="shared" si="4"/>
        <v>0.7</v>
      </c>
      <c r="E83" s="106">
        <f t="shared" si="4"/>
        <v>0.7</v>
      </c>
      <c r="G83" s="22"/>
      <c r="H83" s="106">
        <v>1</v>
      </c>
      <c r="I83" s="25">
        <f t="shared" si="5"/>
        <v>0.49</v>
      </c>
      <c r="J83" s="170"/>
      <c r="K83" s="24"/>
      <c r="L83" s="15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1:64" s="12" customFormat="1" x14ac:dyDescent="0.2">
      <c r="A84" s="168" t="s">
        <v>235</v>
      </c>
      <c r="B84" s="169"/>
      <c r="C84" s="131" t="s">
        <v>236</v>
      </c>
      <c r="D84" s="106">
        <f t="shared" si="4"/>
        <v>7.6</v>
      </c>
      <c r="E84" s="106">
        <f t="shared" si="4"/>
        <v>0.4</v>
      </c>
      <c r="G84" s="22"/>
      <c r="H84" s="106">
        <v>1</v>
      </c>
      <c r="I84" s="25">
        <f t="shared" si="5"/>
        <v>3.04</v>
      </c>
      <c r="J84" s="170"/>
      <c r="K84" s="24"/>
      <c r="L84" s="15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5" spans="1:64" s="12" customFormat="1" x14ac:dyDescent="0.2">
      <c r="A85" s="168" t="s">
        <v>237</v>
      </c>
      <c r="B85" s="169"/>
      <c r="C85" s="131" t="s">
        <v>236</v>
      </c>
      <c r="D85" s="106">
        <f t="shared" si="4"/>
        <v>7.6</v>
      </c>
      <c r="E85" s="106">
        <f t="shared" si="4"/>
        <v>0.4</v>
      </c>
      <c r="G85" s="22"/>
      <c r="H85" s="106">
        <v>1</v>
      </c>
      <c r="I85" s="25">
        <f t="shared" si="5"/>
        <v>3.04</v>
      </c>
      <c r="J85" s="170"/>
      <c r="K85" s="24"/>
      <c r="L85" s="15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</row>
    <row r="86" spans="1:64" s="12" customFormat="1" x14ac:dyDescent="0.2">
      <c r="A86" s="168" t="s">
        <v>238</v>
      </c>
      <c r="B86" s="169"/>
      <c r="C86" s="131" t="s">
        <v>241</v>
      </c>
      <c r="D86" s="106">
        <f t="shared" si="4"/>
        <v>7.8</v>
      </c>
      <c r="E86" s="106">
        <f t="shared" si="4"/>
        <v>0.4</v>
      </c>
      <c r="G86" s="22"/>
      <c r="H86" s="106">
        <v>1</v>
      </c>
      <c r="I86" s="25">
        <f t="shared" si="5"/>
        <v>3.12</v>
      </c>
      <c r="J86" s="170"/>
      <c r="K86" s="24"/>
      <c r="L86" s="15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s="12" customFormat="1" x14ac:dyDescent="0.2">
      <c r="A87" s="168" t="s">
        <v>239</v>
      </c>
      <c r="B87" s="169"/>
      <c r="C87" s="131" t="s">
        <v>236</v>
      </c>
      <c r="D87" s="106">
        <f t="shared" si="4"/>
        <v>7.6</v>
      </c>
      <c r="E87" s="106">
        <f t="shared" si="4"/>
        <v>0.4</v>
      </c>
      <c r="G87" s="22"/>
      <c r="H87" s="106">
        <v>1</v>
      </c>
      <c r="I87" s="25">
        <f t="shared" si="5"/>
        <v>3.04</v>
      </c>
      <c r="J87" s="170"/>
      <c r="K87" s="24"/>
      <c r="L87" s="15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</row>
    <row r="88" spans="1:64" s="12" customFormat="1" x14ac:dyDescent="0.2">
      <c r="A88" s="168" t="s">
        <v>240</v>
      </c>
      <c r="B88" s="169"/>
      <c r="C88" s="131" t="s">
        <v>236</v>
      </c>
      <c r="D88" s="106">
        <f t="shared" si="4"/>
        <v>7.6</v>
      </c>
      <c r="E88" s="106">
        <f t="shared" si="4"/>
        <v>0.4</v>
      </c>
      <c r="G88" s="22"/>
      <c r="H88" s="106">
        <v>1</v>
      </c>
      <c r="I88" s="25">
        <f t="shared" si="5"/>
        <v>3.04</v>
      </c>
      <c r="J88" s="170"/>
      <c r="K88" s="24"/>
      <c r="L88" s="15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</row>
    <row r="89" spans="1:64" s="12" customFormat="1" x14ac:dyDescent="0.2">
      <c r="A89" s="168" t="s">
        <v>242</v>
      </c>
      <c r="B89" s="169"/>
      <c r="C89" s="131" t="s">
        <v>244</v>
      </c>
      <c r="D89" s="106">
        <f t="shared" si="4"/>
        <v>9.9</v>
      </c>
      <c r="E89" s="106">
        <f t="shared" si="4"/>
        <v>0.4</v>
      </c>
      <c r="G89" s="22"/>
      <c r="H89" s="106">
        <v>1</v>
      </c>
      <c r="I89" s="25">
        <f t="shared" si="5"/>
        <v>3.96</v>
      </c>
      <c r="J89" s="170"/>
      <c r="K89" s="24"/>
      <c r="L89" s="15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</row>
    <row r="90" spans="1:64" s="12" customFormat="1" x14ac:dyDescent="0.2">
      <c r="A90" s="168" t="s">
        <v>243</v>
      </c>
      <c r="B90" s="169"/>
      <c r="C90" s="131" t="s">
        <v>244</v>
      </c>
      <c r="D90" s="106">
        <f t="shared" si="4"/>
        <v>9.9</v>
      </c>
      <c r="E90" s="106">
        <f t="shared" si="4"/>
        <v>0.4</v>
      </c>
      <c r="G90" s="22"/>
      <c r="H90" s="106">
        <v>1</v>
      </c>
      <c r="I90" s="25">
        <f t="shared" si="5"/>
        <v>3.96</v>
      </c>
      <c r="J90" s="170"/>
      <c r="K90" s="24"/>
      <c r="L90" s="15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</row>
    <row r="91" spans="1:64" s="12" customFormat="1" x14ac:dyDescent="0.2">
      <c r="A91" s="168" t="s">
        <v>245</v>
      </c>
      <c r="B91" s="169"/>
      <c r="C91" s="131" t="s">
        <v>246</v>
      </c>
      <c r="D91" s="106">
        <f>D72</f>
        <v>10.0825</v>
      </c>
      <c r="E91" s="106">
        <f>E72</f>
        <v>0.4</v>
      </c>
      <c r="G91" s="22"/>
      <c r="H91" s="106">
        <v>1</v>
      </c>
      <c r="I91" s="25">
        <f t="shared" si="5"/>
        <v>4.03</v>
      </c>
      <c r="J91" s="170"/>
      <c r="K91" s="24"/>
      <c r="L91" s="15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</row>
    <row r="92" spans="1:64" s="12" customFormat="1" ht="15" customHeight="1" x14ac:dyDescent="0.2">
      <c r="A92" s="171" t="s">
        <v>4</v>
      </c>
      <c r="B92" s="172"/>
      <c r="C92" s="172"/>
      <c r="D92" s="172"/>
      <c r="E92" s="172"/>
      <c r="F92" s="172"/>
      <c r="G92" s="172"/>
      <c r="H92" s="172"/>
      <c r="I92" s="26">
        <f>SUM(I78:I91)</f>
        <v>36.050000000000004</v>
      </c>
      <c r="J92" s="170"/>
      <c r="K92" s="24"/>
      <c r="L92" s="15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</row>
    <row r="93" spans="1:64" s="11" customFormat="1" ht="15" customHeight="1" x14ac:dyDescent="0.2">
      <c r="A93" s="27"/>
      <c r="B93" s="12"/>
      <c r="C93" s="12"/>
      <c r="D93" s="12"/>
      <c r="E93" s="12"/>
      <c r="F93" s="12"/>
      <c r="G93" s="12"/>
      <c r="H93" s="12"/>
      <c r="I93" s="12"/>
      <c r="J93" s="13"/>
      <c r="K93" s="14"/>
      <c r="L93" s="15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</row>
    <row r="94" spans="1:64" s="12" customFormat="1" ht="15" customHeight="1" x14ac:dyDescent="0.2">
      <c r="A94" s="17" t="s">
        <v>5</v>
      </c>
      <c r="B94" s="18" t="s">
        <v>165</v>
      </c>
      <c r="C94" s="165"/>
      <c r="D94" s="166" t="s">
        <v>21</v>
      </c>
      <c r="E94" s="166"/>
      <c r="F94" s="166"/>
      <c r="G94" s="166"/>
      <c r="H94" s="166"/>
      <c r="I94" s="166"/>
      <c r="J94" s="167"/>
      <c r="K94" s="19"/>
      <c r="L94" s="15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</row>
    <row r="95" spans="1:64" s="12" customFormat="1" ht="15" customHeight="1" x14ac:dyDescent="0.2">
      <c r="A95" s="17" t="s">
        <v>1</v>
      </c>
      <c r="B95" s="20"/>
      <c r="C95" s="165"/>
      <c r="D95" s="166"/>
      <c r="E95" s="166"/>
      <c r="F95" s="166"/>
      <c r="G95" s="166"/>
      <c r="H95" s="166"/>
      <c r="I95" s="166"/>
      <c r="J95" s="167"/>
      <c r="K95" s="19"/>
      <c r="L95" s="15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</row>
    <row r="96" spans="1:64" s="12" customFormat="1" ht="15" customHeight="1" x14ac:dyDescent="0.2">
      <c r="A96" s="161" t="s">
        <v>16</v>
      </c>
      <c r="B96" s="162"/>
      <c r="C96" s="22" t="s">
        <v>6</v>
      </c>
      <c r="D96" s="22" t="s">
        <v>9</v>
      </c>
      <c r="E96" s="22" t="s">
        <v>14</v>
      </c>
      <c r="F96" s="22" t="s">
        <v>46</v>
      </c>
      <c r="H96" s="22" t="s">
        <v>2</v>
      </c>
      <c r="I96" s="23" t="s">
        <v>40</v>
      </c>
      <c r="J96" s="113" t="s">
        <v>3</v>
      </c>
      <c r="K96" s="24"/>
      <c r="L96" s="15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</row>
    <row r="97" spans="1:64" s="12" customFormat="1" ht="15" customHeight="1" x14ac:dyDescent="0.2">
      <c r="A97" s="163" t="s">
        <v>230</v>
      </c>
      <c r="B97" s="164"/>
      <c r="C97" s="131"/>
      <c r="D97" s="106">
        <v>0.6</v>
      </c>
      <c r="E97" s="106">
        <v>0.6</v>
      </c>
      <c r="F97" s="131">
        <v>0.05</v>
      </c>
      <c r="G97" s="16"/>
      <c r="H97" s="106">
        <v>1</v>
      </c>
      <c r="I97" s="25">
        <f t="shared" ref="I97:I103" si="6">ROUND(D97*E97*F97*H97,2)</f>
        <v>0.02</v>
      </c>
      <c r="J97" s="170"/>
      <c r="K97" s="24"/>
      <c r="L97" s="15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</row>
    <row r="98" spans="1:64" s="12" customFormat="1" ht="15" customHeight="1" x14ac:dyDescent="0.2">
      <c r="A98" s="163" t="s">
        <v>231</v>
      </c>
      <c r="B98" s="164"/>
      <c r="C98" s="131"/>
      <c r="D98" s="106">
        <v>0.8</v>
      </c>
      <c r="E98" s="106">
        <v>0.8</v>
      </c>
      <c r="F98" s="131">
        <v>0.05</v>
      </c>
      <c r="G98" s="16"/>
      <c r="H98" s="106">
        <v>5</v>
      </c>
      <c r="I98" s="25">
        <f t="shared" si="6"/>
        <v>0.16</v>
      </c>
      <c r="J98" s="170"/>
      <c r="K98" s="24"/>
      <c r="L98" s="15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64" s="12" customFormat="1" x14ac:dyDescent="0.2">
      <c r="A99" s="163" t="s">
        <v>288</v>
      </c>
      <c r="B99" s="164"/>
      <c r="C99" s="131"/>
      <c r="D99" s="106">
        <v>0.6</v>
      </c>
      <c r="E99" s="106">
        <v>0.6</v>
      </c>
      <c r="F99" s="131">
        <v>0.05</v>
      </c>
      <c r="G99" s="16"/>
      <c r="H99" s="106">
        <v>2</v>
      </c>
      <c r="I99" s="25">
        <f t="shared" si="6"/>
        <v>0.04</v>
      </c>
      <c r="J99" s="170"/>
      <c r="K99" s="24"/>
      <c r="L99" s="15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s="12" customFormat="1" x14ac:dyDescent="0.2">
      <c r="A100" s="163" t="s">
        <v>232</v>
      </c>
      <c r="B100" s="164"/>
      <c r="C100" s="131"/>
      <c r="D100" s="106">
        <v>0.9</v>
      </c>
      <c r="E100" s="106">
        <v>0.9</v>
      </c>
      <c r="F100" s="131">
        <v>0.05</v>
      </c>
      <c r="G100" s="16"/>
      <c r="H100" s="106">
        <v>3</v>
      </c>
      <c r="I100" s="25">
        <f t="shared" si="6"/>
        <v>0.12</v>
      </c>
      <c r="J100" s="170"/>
      <c r="K100" s="24"/>
      <c r="L100" s="15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64" s="12" customFormat="1" x14ac:dyDescent="0.2">
      <c r="A101" s="163" t="s">
        <v>233</v>
      </c>
      <c r="B101" s="164"/>
      <c r="C101" s="131"/>
      <c r="D101" s="106">
        <v>0.9</v>
      </c>
      <c r="E101" s="106">
        <v>0.9</v>
      </c>
      <c r="F101" s="131">
        <v>0.05</v>
      </c>
      <c r="G101" s="16"/>
      <c r="H101" s="106">
        <v>2</v>
      </c>
      <c r="I101" s="25">
        <f t="shared" si="6"/>
        <v>0.08</v>
      </c>
      <c r="J101" s="170"/>
      <c r="K101" s="24"/>
      <c r="L101" s="15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64" s="12" customFormat="1" x14ac:dyDescent="0.2">
      <c r="A102" s="163" t="s">
        <v>234</v>
      </c>
      <c r="B102" s="164"/>
      <c r="C102" s="131"/>
      <c r="D102" s="106">
        <v>0.7</v>
      </c>
      <c r="E102" s="106">
        <v>0.7</v>
      </c>
      <c r="F102" s="131">
        <v>0.05</v>
      </c>
      <c r="G102" s="16"/>
      <c r="H102" s="106">
        <v>1</v>
      </c>
      <c r="I102" s="25">
        <f t="shared" si="6"/>
        <v>0.02</v>
      </c>
      <c r="J102" s="170"/>
      <c r="K102" s="24"/>
      <c r="L102" s="15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64" s="12" customFormat="1" x14ac:dyDescent="0.2">
      <c r="A103" s="168" t="s">
        <v>235</v>
      </c>
      <c r="B103" s="169"/>
      <c r="C103" s="131" t="s">
        <v>236</v>
      </c>
      <c r="D103" s="106">
        <f>3.8+3.8</f>
        <v>7.6</v>
      </c>
      <c r="E103" s="106">
        <f>0.2+0.1+0.1</f>
        <v>0.4</v>
      </c>
      <c r="F103" s="131">
        <v>0.05</v>
      </c>
      <c r="G103" s="16"/>
      <c r="H103" s="106">
        <v>1</v>
      </c>
      <c r="I103" s="25">
        <f t="shared" si="6"/>
        <v>0.15</v>
      </c>
      <c r="J103" s="170"/>
      <c r="K103" s="24"/>
      <c r="L103" s="15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</row>
    <row r="104" spans="1:64" s="12" customFormat="1" x14ac:dyDescent="0.2">
      <c r="A104" s="168" t="s">
        <v>237</v>
      </c>
      <c r="B104" s="169"/>
      <c r="C104" s="131" t="s">
        <v>236</v>
      </c>
      <c r="D104" s="106">
        <f>3.8+3.8</f>
        <v>7.6</v>
      </c>
      <c r="E104" s="106">
        <f t="shared" ref="E104:E110" si="7">0.2+0.1+0.1</f>
        <v>0.4</v>
      </c>
      <c r="F104" s="131">
        <v>0.05</v>
      </c>
      <c r="G104" s="16"/>
      <c r="H104" s="106">
        <v>1</v>
      </c>
      <c r="I104" s="25">
        <f t="shared" ref="I104:I110" si="8">ROUND(D104*E104*F104*H104,2)</f>
        <v>0.15</v>
      </c>
      <c r="J104" s="170"/>
      <c r="K104" s="24"/>
      <c r="L104" s="15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64" s="12" customFormat="1" x14ac:dyDescent="0.2">
      <c r="A105" s="168" t="s">
        <v>238</v>
      </c>
      <c r="B105" s="169"/>
      <c r="C105" s="131" t="s">
        <v>241</v>
      </c>
      <c r="D105" s="106">
        <f>3.8+4</f>
        <v>7.8</v>
      </c>
      <c r="E105" s="106">
        <f t="shared" si="7"/>
        <v>0.4</v>
      </c>
      <c r="F105" s="131">
        <v>0.05</v>
      </c>
      <c r="G105" s="16"/>
      <c r="H105" s="106">
        <v>1</v>
      </c>
      <c r="I105" s="25">
        <f t="shared" si="8"/>
        <v>0.16</v>
      </c>
      <c r="J105" s="170"/>
      <c r="K105" s="24"/>
      <c r="L105" s="15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</row>
    <row r="106" spans="1:64" s="12" customFormat="1" x14ac:dyDescent="0.2">
      <c r="A106" s="168" t="s">
        <v>239</v>
      </c>
      <c r="B106" s="169"/>
      <c r="C106" s="131" t="s">
        <v>236</v>
      </c>
      <c r="D106" s="106">
        <f>3.8+3.8</f>
        <v>7.6</v>
      </c>
      <c r="E106" s="106">
        <f t="shared" si="7"/>
        <v>0.4</v>
      </c>
      <c r="F106" s="131">
        <v>0.05</v>
      </c>
      <c r="G106" s="16"/>
      <c r="H106" s="106">
        <v>1</v>
      </c>
      <c r="I106" s="25">
        <f t="shared" si="8"/>
        <v>0.15</v>
      </c>
      <c r="J106" s="170"/>
      <c r="K106" s="24"/>
      <c r="L106" s="15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64" s="12" customFormat="1" x14ac:dyDescent="0.2">
      <c r="A107" s="168" t="s">
        <v>240</v>
      </c>
      <c r="B107" s="169"/>
      <c r="C107" s="131" t="s">
        <v>236</v>
      </c>
      <c r="D107" s="106">
        <f>3.8+3.8</f>
        <v>7.6</v>
      </c>
      <c r="E107" s="106">
        <f t="shared" si="7"/>
        <v>0.4</v>
      </c>
      <c r="F107" s="131">
        <v>0.05</v>
      </c>
      <c r="G107" s="16"/>
      <c r="H107" s="106">
        <v>1</v>
      </c>
      <c r="I107" s="25">
        <f t="shared" si="8"/>
        <v>0.15</v>
      </c>
      <c r="J107" s="170"/>
      <c r="K107" s="24"/>
      <c r="L107" s="15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</row>
    <row r="108" spans="1:64" s="12" customFormat="1" x14ac:dyDescent="0.2">
      <c r="A108" s="168" t="s">
        <v>242</v>
      </c>
      <c r="B108" s="169"/>
      <c r="C108" s="131" t="s">
        <v>244</v>
      </c>
      <c r="D108" s="106">
        <f>2.475+2.475+2.475+2.475</f>
        <v>9.9</v>
      </c>
      <c r="E108" s="106">
        <f t="shared" si="7"/>
        <v>0.4</v>
      </c>
      <c r="F108" s="131">
        <v>0.05</v>
      </c>
      <c r="G108" s="16"/>
      <c r="H108" s="106">
        <v>1</v>
      </c>
      <c r="I108" s="25">
        <f t="shared" si="8"/>
        <v>0.2</v>
      </c>
      <c r="J108" s="170"/>
      <c r="K108" s="24"/>
      <c r="L108" s="15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</row>
    <row r="109" spans="1:64" s="12" customFormat="1" x14ac:dyDescent="0.2">
      <c r="A109" s="168" t="s">
        <v>243</v>
      </c>
      <c r="B109" s="169"/>
      <c r="C109" s="131" t="s">
        <v>244</v>
      </c>
      <c r="D109" s="106">
        <f>2.475+2.475+2.475+2.475</f>
        <v>9.9</v>
      </c>
      <c r="E109" s="106">
        <f t="shared" si="7"/>
        <v>0.4</v>
      </c>
      <c r="F109" s="131">
        <v>0.05</v>
      </c>
      <c r="G109" s="16"/>
      <c r="H109" s="106">
        <v>1</v>
      </c>
      <c r="I109" s="25">
        <f t="shared" si="8"/>
        <v>0.2</v>
      </c>
      <c r="J109" s="170"/>
      <c r="K109" s="24"/>
      <c r="L109" s="15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</row>
    <row r="110" spans="1:64" s="12" customFormat="1" x14ac:dyDescent="0.2">
      <c r="A110" s="168" t="s">
        <v>245</v>
      </c>
      <c r="B110" s="169"/>
      <c r="C110" s="131" t="s">
        <v>246</v>
      </c>
      <c r="D110" s="106">
        <f>2.4575+5.15+2.475</f>
        <v>10.0825</v>
      </c>
      <c r="E110" s="106">
        <f t="shared" si="7"/>
        <v>0.4</v>
      </c>
      <c r="F110" s="131">
        <v>0.05</v>
      </c>
      <c r="G110" s="16"/>
      <c r="H110" s="106">
        <v>1</v>
      </c>
      <c r="I110" s="25">
        <f t="shared" si="8"/>
        <v>0.2</v>
      </c>
      <c r="J110" s="170"/>
      <c r="K110" s="24"/>
      <c r="L110" s="15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</row>
    <row r="111" spans="1:64" s="12" customFormat="1" ht="15" customHeight="1" x14ac:dyDescent="0.2">
      <c r="A111" s="171" t="s">
        <v>4</v>
      </c>
      <c r="B111" s="172"/>
      <c r="C111" s="172"/>
      <c r="D111" s="172"/>
      <c r="E111" s="172"/>
      <c r="F111" s="172"/>
      <c r="G111" s="172"/>
      <c r="H111" s="172"/>
      <c r="I111" s="26">
        <f>SUM(I97:I110)</f>
        <v>1.7999999999999998</v>
      </c>
      <c r="J111" s="170"/>
      <c r="K111" s="24"/>
      <c r="L111" s="15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</row>
    <row r="112" spans="1:64" s="11" customFormat="1" ht="15" customHeight="1" x14ac:dyDescent="0.2">
      <c r="A112" s="161"/>
      <c r="B112" s="228"/>
      <c r="C112" s="228"/>
      <c r="D112" s="228"/>
      <c r="E112" s="228"/>
      <c r="F112" s="228"/>
      <c r="G112" s="228"/>
      <c r="H112" s="228"/>
      <c r="I112" s="228"/>
      <c r="J112" s="229"/>
      <c r="K112" s="14"/>
      <c r="L112" s="15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</row>
    <row r="113" spans="1:64" s="29" customFormat="1" ht="15" customHeight="1" x14ac:dyDescent="0.2">
      <c r="A113" s="17" t="s">
        <v>5</v>
      </c>
      <c r="B113" s="18" t="s">
        <v>166</v>
      </c>
      <c r="C113" s="165"/>
      <c r="D113" s="166" t="s">
        <v>70</v>
      </c>
      <c r="E113" s="166"/>
      <c r="F113" s="166"/>
      <c r="G113" s="166"/>
      <c r="H113" s="166"/>
      <c r="I113" s="166"/>
      <c r="J113" s="167"/>
      <c r="K113" s="19"/>
      <c r="L113" s="15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</row>
    <row r="114" spans="1:64" s="29" customFormat="1" ht="15" customHeight="1" x14ac:dyDescent="0.2">
      <c r="A114" s="17" t="s">
        <v>1</v>
      </c>
      <c r="B114" s="20"/>
      <c r="C114" s="165"/>
      <c r="D114" s="166"/>
      <c r="E114" s="166"/>
      <c r="F114" s="166"/>
      <c r="G114" s="166"/>
      <c r="H114" s="166"/>
      <c r="I114" s="166"/>
      <c r="J114" s="167"/>
      <c r="K114" s="19"/>
      <c r="L114" s="15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</row>
    <row r="115" spans="1:64" s="29" customFormat="1" ht="15" customHeight="1" x14ac:dyDescent="0.2">
      <c r="A115" s="161" t="s">
        <v>16</v>
      </c>
      <c r="B115" s="162"/>
      <c r="C115" s="22" t="s">
        <v>6</v>
      </c>
      <c r="D115" s="22" t="s">
        <v>50</v>
      </c>
      <c r="E115" s="22"/>
      <c r="F115" s="22"/>
      <c r="H115" s="22" t="s">
        <v>2</v>
      </c>
      <c r="I115" s="23" t="s">
        <v>8</v>
      </c>
      <c r="J115" s="113" t="s">
        <v>3</v>
      </c>
      <c r="K115" s="24"/>
      <c r="L115" s="15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</row>
    <row r="116" spans="1:64" s="29" customFormat="1" x14ac:dyDescent="0.2">
      <c r="A116" s="168" t="s">
        <v>247</v>
      </c>
      <c r="B116" s="169"/>
      <c r="C116" s="131"/>
      <c r="D116" s="106">
        <f>( 0.2*0.7*15*4)+(0.2*0.5*3*4)</f>
        <v>9.5999999999999979</v>
      </c>
      <c r="E116" s="36"/>
      <c r="F116" s="106"/>
      <c r="H116" s="106">
        <v>1</v>
      </c>
      <c r="I116" s="25">
        <f>ROUND(H116*D116,2)</f>
        <v>9.6</v>
      </c>
      <c r="J116" s="173"/>
      <c r="K116" s="24"/>
      <c r="L116" s="15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</row>
    <row r="117" spans="1:64" s="29" customFormat="1" x14ac:dyDescent="0.2">
      <c r="A117" s="168" t="s">
        <v>248</v>
      </c>
      <c r="B117" s="169"/>
      <c r="C117" s="131"/>
      <c r="D117" s="106">
        <v>40.799999999999997</v>
      </c>
      <c r="E117" s="36"/>
      <c r="F117" s="106"/>
      <c r="H117" s="106">
        <v>1</v>
      </c>
      <c r="I117" s="25">
        <f>ROUND(H117*D117,2)</f>
        <v>40.799999999999997</v>
      </c>
      <c r="J117" s="207"/>
      <c r="K117" s="24"/>
      <c r="L117" s="15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</row>
    <row r="118" spans="1:64" s="29" customFormat="1" x14ac:dyDescent="0.2">
      <c r="A118" s="168" t="s">
        <v>249</v>
      </c>
      <c r="B118" s="169"/>
      <c r="C118" s="131"/>
      <c r="D118" s="106">
        <v>9.52</v>
      </c>
      <c r="E118" s="36"/>
      <c r="F118" s="106"/>
      <c r="H118" s="106">
        <v>1</v>
      </c>
      <c r="I118" s="25">
        <f>ROUND(H118*D118,2)</f>
        <v>9.52</v>
      </c>
      <c r="J118" s="207"/>
      <c r="K118" s="24"/>
      <c r="L118" s="15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</row>
    <row r="119" spans="1:64" s="23" customFormat="1" ht="15" customHeight="1" x14ac:dyDescent="0.2">
      <c r="A119" s="171" t="s">
        <v>4</v>
      </c>
      <c r="B119" s="172"/>
      <c r="C119" s="172"/>
      <c r="D119" s="172"/>
      <c r="E119" s="172"/>
      <c r="F119" s="172"/>
      <c r="G119" s="172"/>
      <c r="H119" s="172"/>
      <c r="I119" s="26">
        <f>SUM(I116:I118)</f>
        <v>59.92</v>
      </c>
      <c r="J119" s="174"/>
      <c r="K119" s="24"/>
      <c r="L119" s="15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</row>
    <row r="120" spans="1:64" s="11" customFormat="1" ht="15" customHeight="1" x14ac:dyDescent="0.2">
      <c r="A120" s="27"/>
      <c r="B120" s="12"/>
      <c r="C120" s="12"/>
      <c r="D120" s="12"/>
      <c r="E120" s="12"/>
      <c r="F120" s="12"/>
      <c r="G120" s="12"/>
      <c r="H120" s="12"/>
      <c r="I120" s="12"/>
      <c r="J120" s="13"/>
      <c r="K120" s="14"/>
      <c r="L120" s="15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</row>
    <row r="121" spans="1:64" s="29" customFormat="1" ht="15" customHeight="1" x14ac:dyDescent="0.2">
      <c r="A121" s="17" t="s">
        <v>5</v>
      </c>
      <c r="B121" s="18" t="s">
        <v>167</v>
      </c>
      <c r="C121" s="153"/>
      <c r="D121" s="155" t="s">
        <v>256</v>
      </c>
      <c r="E121" s="156"/>
      <c r="F121" s="156"/>
      <c r="G121" s="156"/>
      <c r="H121" s="156"/>
      <c r="I121" s="156"/>
      <c r="J121" s="157"/>
      <c r="K121" s="19"/>
      <c r="L121" s="15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</row>
    <row r="122" spans="1:64" s="29" customFormat="1" ht="15" customHeight="1" x14ac:dyDescent="0.2">
      <c r="A122" s="17" t="s">
        <v>1</v>
      </c>
      <c r="B122" s="30"/>
      <c r="C122" s="154"/>
      <c r="D122" s="158"/>
      <c r="E122" s="159"/>
      <c r="F122" s="159"/>
      <c r="G122" s="159"/>
      <c r="H122" s="159"/>
      <c r="I122" s="159"/>
      <c r="J122" s="160"/>
      <c r="K122" s="19"/>
      <c r="L122" s="15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</row>
    <row r="123" spans="1:64" s="29" customFormat="1" ht="15" customHeight="1" x14ac:dyDescent="0.2">
      <c r="A123" s="161" t="s">
        <v>16</v>
      </c>
      <c r="B123" s="162"/>
      <c r="C123" s="22" t="s">
        <v>6</v>
      </c>
      <c r="D123" s="22" t="s">
        <v>35</v>
      </c>
      <c r="F123" s="22"/>
      <c r="H123" s="22" t="s">
        <v>2</v>
      </c>
      <c r="I123" s="23" t="s">
        <v>34</v>
      </c>
      <c r="J123" s="113" t="s">
        <v>3</v>
      </c>
      <c r="K123" s="24"/>
      <c r="L123" s="15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</row>
    <row r="124" spans="1:64" s="29" customFormat="1" ht="15" customHeight="1" x14ac:dyDescent="0.2">
      <c r="A124" s="168" t="s">
        <v>94</v>
      </c>
      <c r="B124" s="169"/>
      <c r="C124" s="106" t="s">
        <v>250</v>
      </c>
      <c r="D124" s="106">
        <f>15.8+98.6+13.8</f>
        <v>128.19999999999999</v>
      </c>
      <c r="F124" s="131"/>
      <c r="H124" s="106">
        <v>1</v>
      </c>
      <c r="I124" s="25">
        <f>ROUND(H124*D124,2)</f>
        <v>128.19999999999999</v>
      </c>
      <c r="J124" s="173"/>
      <c r="K124" s="24"/>
      <c r="L124" s="15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</row>
    <row r="125" spans="1:64" s="29" customFormat="1" ht="15" customHeight="1" x14ac:dyDescent="0.2">
      <c r="A125" s="175"/>
      <c r="B125" s="176"/>
      <c r="C125" s="176"/>
      <c r="D125" s="176"/>
      <c r="E125" s="176"/>
      <c r="F125" s="176"/>
      <c r="G125" s="176"/>
      <c r="H125" s="177"/>
      <c r="I125" s="26">
        <f>SUM(I124:I124)</f>
        <v>128.19999999999999</v>
      </c>
      <c r="J125" s="174"/>
      <c r="K125" s="24"/>
      <c r="L125" s="15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</row>
    <row r="126" spans="1:64" s="29" customFormat="1" ht="15" customHeight="1" x14ac:dyDescent="0.2">
      <c r="A126" s="119"/>
      <c r="B126" s="120"/>
      <c r="C126" s="120"/>
      <c r="D126" s="120"/>
      <c r="E126" s="120"/>
      <c r="F126" s="120"/>
      <c r="G126" s="120"/>
      <c r="H126" s="120"/>
      <c r="I126" s="140"/>
      <c r="J126" s="136"/>
      <c r="K126" s="24"/>
      <c r="L126" s="15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</row>
    <row r="127" spans="1:64" s="29" customFormat="1" ht="15" customHeight="1" x14ac:dyDescent="0.2">
      <c r="A127" s="17" t="s">
        <v>5</v>
      </c>
      <c r="B127" s="18" t="s">
        <v>168</v>
      </c>
      <c r="C127" s="153"/>
      <c r="D127" s="155" t="s">
        <v>257</v>
      </c>
      <c r="E127" s="156"/>
      <c r="F127" s="156"/>
      <c r="G127" s="156"/>
      <c r="H127" s="156"/>
      <c r="I127" s="156"/>
      <c r="J127" s="157"/>
      <c r="K127" s="24"/>
      <c r="L127" s="15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</row>
    <row r="128" spans="1:64" s="29" customFormat="1" ht="15" customHeight="1" x14ac:dyDescent="0.2">
      <c r="A128" s="17" t="s">
        <v>1</v>
      </c>
      <c r="B128" s="30"/>
      <c r="C128" s="154"/>
      <c r="D128" s="158"/>
      <c r="E128" s="159"/>
      <c r="F128" s="159"/>
      <c r="G128" s="159"/>
      <c r="H128" s="159"/>
      <c r="I128" s="159"/>
      <c r="J128" s="160"/>
      <c r="K128" s="24"/>
      <c r="L128" s="15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</row>
    <row r="129" spans="1:64" s="29" customFormat="1" ht="15" customHeight="1" x14ac:dyDescent="0.2">
      <c r="A129" s="161" t="s">
        <v>16</v>
      </c>
      <c r="B129" s="162"/>
      <c r="C129" s="22" t="s">
        <v>6</v>
      </c>
      <c r="D129" s="22" t="s">
        <v>35</v>
      </c>
      <c r="F129" s="22"/>
      <c r="H129" s="22" t="s">
        <v>2</v>
      </c>
      <c r="I129" s="23" t="s">
        <v>34</v>
      </c>
      <c r="J129" s="113" t="s">
        <v>3</v>
      </c>
      <c r="K129" s="24"/>
      <c r="L129" s="15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</row>
    <row r="130" spans="1:64" s="29" customFormat="1" ht="15" customHeight="1" x14ac:dyDescent="0.2">
      <c r="A130" s="168" t="s">
        <v>95</v>
      </c>
      <c r="B130" s="169"/>
      <c r="C130" s="106" t="s">
        <v>251</v>
      </c>
      <c r="D130" s="106">
        <f>86.8+82.7</f>
        <v>169.5</v>
      </c>
      <c r="F130" s="131"/>
      <c r="H130" s="106">
        <v>1</v>
      </c>
      <c r="I130" s="25">
        <f>ROUND(H130*D130,2)</f>
        <v>169.5</v>
      </c>
      <c r="J130" s="173"/>
      <c r="K130" s="24"/>
      <c r="L130" s="15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</row>
    <row r="131" spans="1:64" s="29" customFormat="1" ht="15" customHeight="1" x14ac:dyDescent="0.2">
      <c r="A131" s="175"/>
      <c r="B131" s="176"/>
      <c r="C131" s="176"/>
      <c r="D131" s="176"/>
      <c r="E131" s="176"/>
      <c r="F131" s="176"/>
      <c r="G131" s="176"/>
      <c r="H131" s="177"/>
      <c r="I131" s="26">
        <f>SUM(I130:I130)</f>
        <v>169.5</v>
      </c>
      <c r="J131" s="174"/>
      <c r="K131" s="24"/>
      <c r="L131" s="15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</row>
    <row r="132" spans="1:64" s="29" customFormat="1" ht="15" customHeight="1" x14ac:dyDescent="0.2">
      <c r="A132" s="119"/>
      <c r="B132" s="120"/>
      <c r="C132" s="120"/>
      <c r="D132" s="120"/>
      <c r="E132" s="120"/>
      <c r="F132" s="120"/>
      <c r="G132" s="120"/>
      <c r="H132" s="120"/>
      <c r="I132" s="140"/>
      <c r="J132" s="136"/>
      <c r="K132" s="24"/>
      <c r="L132" s="15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</row>
    <row r="133" spans="1:64" s="29" customFormat="1" ht="15" customHeight="1" x14ac:dyDescent="0.2">
      <c r="A133" s="17" t="s">
        <v>5</v>
      </c>
      <c r="B133" s="18" t="s">
        <v>169</v>
      </c>
      <c r="C133" s="153"/>
      <c r="D133" s="155" t="s">
        <v>258</v>
      </c>
      <c r="E133" s="156"/>
      <c r="F133" s="156"/>
      <c r="G133" s="156"/>
      <c r="H133" s="156"/>
      <c r="I133" s="156"/>
      <c r="J133" s="157"/>
      <c r="K133" s="24"/>
      <c r="L133" s="15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</row>
    <row r="134" spans="1:64" s="29" customFormat="1" ht="15" customHeight="1" x14ac:dyDescent="0.2">
      <c r="A134" s="17" t="s">
        <v>1</v>
      </c>
      <c r="B134" s="30"/>
      <c r="C134" s="154"/>
      <c r="D134" s="158"/>
      <c r="E134" s="159"/>
      <c r="F134" s="159"/>
      <c r="G134" s="159"/>
      <c r="H134" s="159"/>
      <c r="I134" s="159"/>
      <c r="J134" s="160"/>
      <c r="K134" s="24"/>
      <c r="L134" s="15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</row>
    <row r="135" spans="1:64" s="29" customFormat="1" ht="15" customHeight="1" x14ac:dyDescent="0.2">
      <c r="A135" s="161" t="s">
        <v>16</v>
      </c>
      <c r="B135" s="162"/>
      <c r="C135" s="22" t="s">
        <v>6</v>
      </c>
      <c r="D135" s="22" t="s">
        <v>35</v>
      </c>
      <c r="F135" s="22"/>
      <c r="H135" s="22" t="s">
        <v>2</v>
      </c>
      <c r="I135" s="23" t="s">
        <v>34</v>
      </c>
      <c r="J135" s="113" t="s">
        <v>3</v>
      </c>
      <c r="K135" s="24"/>
      <c r="L135" s="15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</row>
    <row r="136" spans="1:64" s="29" customFormat="1" ht="15" customHeight="1" x14ac:dyDescent="0.2">
      <c r="A136" s="168" t="s">
        <v>95</v>
      </c>
      <c r="B136" s="169"/>
      <c r="C136" s="106" t="s">
        <v>252</v>
      </c>
      <c r="D136" s="106">
        <f>37.1+71.6+30</f>
        <v>138.69999999999999</v>
      </c>
      <c r="F136" s="131"/>
      <c r="H136" s="106">
        <v>1</v>
      </c>
      <c r="I136" s="25">
        <f>ROUND(H136*D136,2)</f>
        <v>138.69999999999999</v>
      </c>
      <c r="J136" s="173"/>
      <c r="K136" s="24"/>
      <c r="L136" s="15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</row>
    <row r="137" spans="1:64" s="29" customFormat="1" ht="15" customHeight="1" x14ac:dyDescent="0.2">
      <c r="A137" s="175"/>
      <c r="B137" s="176"/>
      <c r="C137" s="176"/>
      <c r="D137" s="176"/>
      <c r="E137" s="176"/>
      <c r="F137" s="176"/>
      <c r="G137" s="176"/>
      <c r="H137" s="177"/>
      <c r="I137" s="26">
        <f>SUM(I136:I136)</f>
        <v>138.69999999999999</v>
      </c>
      <c r="J137" s="174"/>
      <c r="K137" s="24"/>
      <c r="L137" s="15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</row>
    <row r="138" spans="1:64" s="11" customFormat="1" ht="15" customHeight="1" x14ac:dyDescent="0.2">
      <c r="A138" s="119"/>
      <c r="B138" s="120"/>
      <c r="C138" s="120"/>
      <c r="D138" s="120"/>
      <c r="E138" s="120"/>
      <c r="F138" s="120"/>
      <c r="G138" s="120"/>
      <c r="H138" s="120"/>
      <c r="I138" s="140"/>
      <c r="J138" s="136"/>
      <c r="K138" s="14"/>
      <c r="L138" s="15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</row>
    <row r="139" spans="1:64" s="29" customFormat="1" ht="15" customHeight="1" x14ac:dyDescent="0.2">
      <c r="A139" s="17" t="s">
        <v>5</v>
      </c>
      <c r="B139" s="18" t="s">
        <v>170</v>
      </c>
      <c r="C139" s="153"/>
      <c r="D139" s="155" t="s">
        <v>259</v>
      </c>
      <c r="E139" s="156"/>
      <c r="F139" s="156"/>
      <c r="G139" s="156"/>
      <c r="H139" s="156"/>
      <c r="I139" s="156"/>
      <c r="J139" s="157"/>
      <c r="K139" s="19"/>
      <c r="L139" s="15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</row>
    <row r="140" spans="1:64" s="29" customFormat="1" ht="15" customHeight="1" x14ac:dyDescent="0.2">
      <c r="A140" s="17" t="s">
        <v>1</v>
      </c>
      <c r="B140" s="30"/>
      <c r="C140" s="154"/>
      <c r="D140" s="158"/>
      <c r="E140" s="159"/>
      <c r="F140" s="159"/>
      <c r="G140" s="159"/>
      <c r="H140" s="159"/>
      <c r="I140" s="159"/>
      <c r="J140" s="160"/>
      <c r="K140" s="19"/>
      <c r="L140" s="15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</row>
    <row r="141" spans="1:64" s="29" customFormat="1" ht="15" customHeight="1" x14ac:dyDescent="0.2">
      <c r="A141" s="161" t="s">
        <v>16</v>
      </c>
      <c r="B141" s="162"/>
      <c r="C141" s="22" t="s">
        <v>6</v>
      </c>
      <c r="D141" s="22" t="s">
        <v>35</v>
      </c>
      <c r="F141" s="22"/>
      <c r="H141" s="22" t="s">
        <v>2</v>
      </c>
      <c r="I141" s="23" t="s">
        <v>34</v>
      </c>
      <c r="J141" s="113" t="s">
        <v>3</v>
      </c>
      <c r="K141" s="24"/>
      <c r="L141" s="15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</row>
    <row r="142" spans="1:64" s="29" customFormat="1" x14ac:dyDescent="0.2">
      <c r="A142" s="168" t="s">
        <v>95</v>
      </c>
      <c r="B142" s="169"/>
      <c r="C142" s="106" t="s">
        <v>253</v>
      </c>
      <c r="D142" s="106">
        <f>40.1+28</f>
        <v>68.099999999999994</v>
      </c>
      <c r="F142" s="131"/>
      <c r="H142" s="106">
        <v>1</v>
      </c>
      <c r="I142" s="25">
        <f>ROUND(H142*D142,2)</f>
        <v>68.099999999999994</v>
      </c>
      <c r="J142" s="173"/>
      <c r="K142" s="24"/>
      <c r="L142" s="15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</row>
    <row r="143" spans="1:64" s="29" customFormat="1" ht="15" customHeight="1" x14ac:dyDescent="0.2">
      <c r="A143" s="175"/>
      <c r="B143" s="176"/>
      <c r="C143" s="176"/>
      <c r="D143" s="176"/>
      <c r="E143" s="176"/>
      <c r="F143" s="176"/>
      <c r="G143" s="176"/>
      <c r="H143" s="177"/>
      <c r="I143" s="26">
        <f>SUM(I142:I142)</f>
        <v>68.099999999999994</v>
      </c>
      <c r="J143" s="174"/>
      <c r="K143" s="24"/>
      <c r="L143" s="15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</row>
    <row r="144" spans="1:64" s="29" customFormat="1" ht="15" customHeight="1" x14ac:dyDescent="0.2">
      <c r="A144" s="27"/>
      <c r="B144" s="12"/>
      <c r="C144" s="12"/>
      <c r="D144" s="12"/>
      <c r="E144" s="12"/>
      <c r="F144" s="12"/>
      <c r="G144" s="12"/>
      <c r="H144" s="12"/>
      <c r="I144" s="12"/>
      <c r="J144" s="13"/>
      <c r="K144" s="24"/>
      <c r="L144" s="15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</row>
    <row r="145" spans="1:64" s="29" customFormat="1" ht="15" customHeight="1" x14ac:dyDescent="0.2">
      <c r="A145" s="17" t="s">
        <v>5</v>
      </c>
      <c r="B145" s="18" t="s">
        <v>171</v>
      </c>
      <c r="C145" s="165"/>
      <c r="D145" s="166" t="s">
        <v>71</v>
      </c>
      <c r="E145" s="166"/>
      <c r="F145" s="166"/>
      <c r="G145" s="166"/>
      <c r="H145" s="166"/>
      <c r="I145" s="166"/>
      <c r="J145" s="167"/>
      <c r="K145" s="24"/>
      <c r="L145" s="15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</row>
    <row r="146" spans="1:64" s="29" customFormat="1" ht="15" customHeight="1" x14ac:dyDescent="0.2">
      <c r="A146" s="17" t="s">
        <v>1</v>
      </c>
      <c r="B146" s="20"/>
      <c r="C146" s="165"/>
      <c r="D146" s="166"/>
      <c r="E146" s="166"/>
      <c r="F146" s="166"/>
      <c r="G146" s="166"/>
      <c r="H146" s="166"/>
      <c r="I146" s="166"/>
      <c r="J146" s="167"/>
      <c r="K146" s="24"/>
      <c r="L146" s="15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</row>
    <row r="147" spans="1:64" s="29" customFormat="1" ht="15" customHeight="1" x14ac:dyDescent="0.2">
      <c r="A147" s="161" t="s">
        <v>16</v>
      </c>
      <c r="B147" s="162"/>
      <c r="C147" s="22" t="s">
        <v>6</v>
      </c>
      <c r="D147" s="22" t="s">
        <v>90</v>
      </c>
      <c r="E147" s="22"/>
      <c r="F147" s="22"/>
      <c r="H147" s="22" t="s">
        <v>2</v>
      </c>
      <c r="I147" s="23" t="s">
        <v>39</v>
      </c>
      <c r="J147" s="113" t="s">
        <v>3</v>
      </c>
      <c r="K147" s="19"/>
      <c r="L147" s="15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</row>
    <row r="148" spans="1:64" s="29" customFormat="1" ht="34.5" customHeight="1" x14ac:dyDescent="0.2">
      <c r="A148" s="163" t="s">
        <v>286</v>
      </c>
      <c r="B148" s="164"/>
      <c r="C148" s="106" t="s">
        <v>254</v>
      </c>
      <c r="D148" s="106">
        <f>0.37+2.5+2.72+0.48</f>
        <v>6.07</v>
      </c>
      <c r="E148" s="131"/>
      <c r="F148" s="131"/>
      <c r="H148" s="106">
        <v>1</v>
      </c>
      <c r="I148" s="25">
        <f>ROUND(D148*H148,2)</f>
        <v>6.07</v>
      </c>
      <c r="J148" s="170"/>
      <c r="K148" s="19"/>
      <c r="L148" s="15" t="s">
        <v>88</v>
      </c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</row>
    <row r="149" spans="1:64" s="29" customFormat="1" ht="15" customHeight="1" x14ac:dyDescent="0.2">
      <c r="A149" s="171" t="s">
        <v>4</v>
      </c>
      <c r="B149" s="172"/>
      <c r="C149" s="172"/>
      <c r="D149" s="172"/>
      <c r="E149" s="172"/>
      <c r="F149" s="172"/>
      <c r="G149" s="172"/>
      <c r="H149" s="172"/>
      <c r="I149" s="26">
        <f>SUM(I148:I148)</f>
        <v>6.07</v>
      </c>
      <c r="J149" s="170"/>
      <c r="K149" s="24"/>
      <c r="L149" s="15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</row>
    <row r="150" spans="1:64" s="29" customFormat="1" ht="15" customHeight="1" x14ac:dyDescent="0.2">
      <c r="A150" s="27"/>
      <c r="B150" s="12"/>
      <c r="C150" s="12"/>
      <c r="D150" s="12"/>
      <c r="E150" s="12"/>
      <c r="F150" s="12"/>
      <c r="G150" s="12"/>
      <c r="H150" s="12"/>
      <c r="I150" s="12"/>
      <c r="J150" s="13"/>
      <c r="K150" s="24"/>
      <c r="L150" s="15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</row>
    <row r="151" spans="1:64" s="22" customFormat="1" ht="15" customHeight="1" x14ac:dyDescent="0.2">
      <c r="A151" s="17" t="s">
        <v>5</v>
      </c>
      <c r="B151" s="18" t="s">
        <v>260</v>
      </c>
      <c r="C151" s="165"/>
      <c r="D151" s="166" t="s">
        <v>72</v>
      </c>
      <c r="E151" s="166"/>
      <c r="F151" s="166"/>
      <c r="G151" s="166"/>
      <c r="H151" s="166"/>
      <c r="I151" s="166"/>
      <c r="J151" s="167"/>
      <c r="K151" s="24"/>
      <c r="L151" s="15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</row>
    <row r="152" spans="1:64" s="29" customFormat="1" ht="14.25" x14ac:dyDescent="0.2">
      <c r="A152" s="17" t="s">
        <v>1</v>
      </c>
      <c r="B152" s="20"/>
      <c r="C152" s="165"/>
      <c r="D152" s="166"/>
      <c r="E152" s="166"/>
      <c r="F152" s="166"/>
      <c r="G152" s="166"/>
      <c r="H152" s="166"/>
      <c r="I152" s="166"/>
      <c r="J152" s="167"/>
      <c r="K152" s="24"/>
      <c r="L152" s="15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</row>
    <row r="153" spans="1:64" s="29" customFormat="1" ht="15" customHeight="1" x14ac:dyDescent="0.2">
      <c r="A153" s="161" t="s">
        <v>16</v>
      </c>
      <c r="B153" s="162"/>
      <c r="C153" s="22" t="s">
        <v>6</v>
      </c>
      <c r="D153" s="22" t="s">
        <v>90</v>
      </c>
      <c r="E153" s="22"/>
      <c r="F153" s="22"/>
      <c r="H153" s="22" t="s">
        <v>2</v>
      </c>
      <c r="I153" s="23" t="s">
        <v>39</v>
      </c>
      <c r="J153" s="113" t="s">
        <v>3</v>
      </c>
      <c r="K153" s="24"/>
      <c r="L153" s="15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</row>
    <row r="154" spans="1:64" s="29" customFormat="1" ht="15" customHeight="1" x14ac:dyDescent="0.2">
      <c r="A154" s="163"/>
      <c r="B154" s="164"/>
      <c r="C154" s="131"/>
      <c r="D154" s="106">
        <f>I149</f>
        <v>6.07</v>
      </c>
      <c r="E154" s="131"/>
      <c r="F154" s="131"/>
      <c r="H154" s="106">
        <f>H148</f>
        <v>1</v>
      </c>
      <c r="I154" s="25">
        <f>ROUND(D154*H154,2)</f>
        <v>6.07</v>
      </c>
      <c r="J154" s="170"/>
      <c r="K154" s="24"/>
      <c r="L154" s="15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</row>
    <row r="155" spans="1:64" s="29" customFormat="1" ht="15" customHeight="1" x14ac:dyDescent="0.2">
      <c r="A155" s="171" t="s">
        <v>4</v>
      </c>
      <c r="B155" s="172"/>
      <c r="C155" s="172"/>
      <c r="D155" s="172"/>
      <c r="E155" s="172"/>
      <c r="F155" s="172"/>
      <c r="G155" s="172"/>
      <c r="H155" s="172"/>
      <c r="I155" s="26">
        <f>SUM(I154:I154)</f>
        <v>6.07</v>
      </c>
      <c r="J155" s="170"/>
      <c r="K155" s="33"/>
      <c r="L155" s="15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</row>
    <row r="156" spans="1:64" s="29" customFormat="1" ht="15" customHeight="1" x14ac:dyDescent="0.2">
      <c r="A156" s="119"/>
      <c r="B156" s="120"/>
      <c r="C156" s="120"/>
      <c r="D156" s="120"/>
      <c r="E156" s="120"/>
      <c r="F156" s="120"/>
      <c r="G156" s="120"/>
      <c r="H156" s="120"/>
      <c r="I156" s="120"/>
      <c r="J156" s="125"/>
      <c r="K156" s="33"/>
      <c r="L156" s="15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</row>
    <row r="157" spans="1:64" s="29" customFormat="1" ht="15" customHeight="1" x14ac:dyDescent="0.2">
      <c r="A157" s="17" t="s">
        <v>5</v>
      </c>
      <c r="B157" s="18" t="s">
        <v>261</v>
      </c>
      <c r="C157" s="165"/>
      <c r="D157" s="166" t="s">
        <v>22</v>
      </c>
      <c r="E157" s="166"/>
      <c r="F157" s="166"/>
      <c r="G157" s="166"/>
      <c r="H157" s="166"/>
      <c r="I157" s="166"/>
      <c r="J157" s="167"/>
      <c r="K157" s="24"/>
      <c r="L157" s="15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</row>
    <row r="158" spans="1:64" s="29" customFormat="1" ht="15" customHeight="1" x14ac:dyDescent="0.2">
      <c r="A158" s="17" t="s">
        <v>1</v>
      </c>
      <c r="B158" s="20"/>
      <c r="C158" s="165"/>
      <c r="D158" s="166"/>
      <c r="E158" s="166"/>
      <c r="F158" s="166"/>
      <c r="G158" s="166"/>
      <c r="H158" s="166"/>
      <c r="I158" s="166"/>
      <c r="J158" s="167"/>
      <c r="K158" s="24"/>
      <c r="L158" s="15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</row>
    <row r="159" spans="1:64" s="29" customFormat="1" ht="15" customHeight="1" x14ac:dyDescent="0.2">
      <c r="A159" s="161" t="s">
        <v>16</v>
      </c>
      <c r="B159" s="162"/>
      <c r="C159" s="22" t="s">
        <v>6</v>
      </c>
      <c r="D159" s="22" t="s">
        <v>9</v>
      </c>
      <c r="E159" s="22" t="s">
        <v>17</v>
      </c>
      <c r="F159" s="22" t="s">
        <v>36</v>
      </c>
      <c r="G159" s="23" t="s">
        <v>50</v>
      </c>
      <c r="H159" s="22" t="s">
        <v>2</v>
      </c>
      <c r="I159" s="23" t="s">
        <v>8</v>
      </c>
      <c r="J159" s="113" t="s">
        <v>3</v>
      </c>
      <c r="K159" s="24"/>
      <c r="L159" s="15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</row>
    <row r="160" spans="1:64" s="29" customFormat="1" ht="15" customHeight="1" x14ac:dyDescent="0.2">
      <c r="A160" s="168" t="s">
        <v>287</v>
      </c>
      <c r="B160" s="169"/>
      <c r="C160" s="131" t="s">
        <v>255</v>
      </c>
      <c r="D160" s="106"/>
      <c r="E160" s="106"/>
      <c r="F160" s="106">
        <v>4</v>
      </c>
      <c r="G160" s="106">
        <f>( 0.2*0.7*15)+(0.2*0.5*3)</f>
        <v>2.3999999999999995</v>
      </c>
      <c r="H160" s="106">
        <v>1</v>
      </c>
      <c r="I160" s="106">
        <f>ROUND(G160*F160*H160,2)</f>
        <v>9.6</v>
      </c>
      <c r="J160" s="170"/>
      <c r="K160" s="14"/>
      <c r="L160" s="15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</row>
    <row r="161" spans="1:64" s="29" customFormat="1" ht="15" customHeight="1" x14ac:dyDescent="0.2">
      <c r="A161" s="168" t="s">
        <v>235</v>
      </c>
      <c r="B161" s="169"/>
      <c r="C161" s="131" t="s">
        <v>236</v>
      </c>
      <c r="D161" s="106">
        <f>3.8+3.8</f>
        <v>7.6</v>
      </c>
      <c r="E161" s="106">
        <v>0.2</v>
      </c>
      <c r="F161" s="106">
        <v>3</v>
      </c>
      <c r="G161" s="106"/>
      <c r="H161" s="106">
        <v>1</v>
      </c>
      <c r="I161" s="106">
        <f>D161*E161*F161*H161</f>
        <v>4.5600000000000005</v>
      </c>
      <c r="J161" s="170"/>
      <c r="K161" s="14"/>
      <c r="L161" s="15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</row>
    <row r="162" spans="1:64" s="29" customFormat="1" ht="15" customHeight="1" x14ac:dyDescent="0.2">
      <c r="A162" s="168" t="s">
        <v>237</v>
      </c>
      <c r="B162" s="169"/>
      <c r="C162" s="131" t="s">
        <v>236</v>
      </c>
      <c r="D162" s="106">
        <f>3.8+3.8</f>
        <v>7.6</v>
      </c>
      <c r="E162" s="106">
        <v>0.2</v>
      </c>
      <c r="F162" s="106">
        <v>3</v>
      </c>
      <c r="G162" s="106"/>
      <c r="H162" s="106">
        <v>1</v>
      </c>
      <c r="I162" s="106">
        <f t="shared" ref="I162:I168" si="9">D162*E162*F162*H162</f>
        <v>4.5600000000000005</v>
      </c>
      <c r="J162" s="170"/>
      <c r="K162" s="14"/>
      <c r="L162" s="15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</row>
    <row r="163" spans="1:64" s="29" customFormat="1" ht="15" customHeight="1" x14ac:dyDescent="0.2">
      <c r="A163" s="168" t="s">
        <v>238</v>
      </c>
      <c r="B163" s="169"/>
      <c r="C163" s="131" t="s">
        <v>241</v>
      </c>
      <c r="D163" s="106">
        <f>3.8+4</f>
        <v>7.8</v>
      </c>
      <c r="E163" s="106">
        <v>0.2</v>
      </c>
      <c r="F163" s="106">
        <v>3</v>
      </c>
      <c r="G163" s="106"/>
      <c r="H163" s="106">
        <v>1</v>
      </c>
      <c r="I163" s="106">
        <f t="shared" si="9"/>
        <v>4.68</v>
      </c>
      <c r="J163" s="170"/>
      <c r="K163" s="14"/>
      <c r="L163" s="15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</row>
    <row r="164" spans="1:64" s="29" customFormat="1" ht="15" customHeight="1" x14ac:dyDescent="0.2">
      <c r="A164" s="168" t="s">
        <v>239</v>
      </c>
      <c r="B164" s="169"/>
      <c r="C164" s="131" t="s">
        <v>236</v>
      </c>
      <c r="D164" s="106">
        <f>3.8+3.8</f>
        <v>7.6</v>
      </c>
      <c r="E164" s="106">
        <v>0.2</v>
      </c>
      <c r="F164" s="106">
        <v>3</v>
      </c>
      <c r="G164" s="106"/>
      <c r="H164" s="106">
        <v>1</v>
      </c>
      <c r="I164" s="106">
        <f t="shared" si="9"/>
        <v>4.5600000000000005</v>
      </c>
      <c r="J164" s="170"/>
      <c r="K164" s="14"/>
      <c r="L164" s="15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</row>
    <row r="165" spans="1:64" s="29" customFormat="1" ht="15" customHeight="1" x14ac:dyDescent="0.2">
      <c r="A165" s="168" t="s">
        <v>240</v>
      </c>
      <c r="B165" s="169"/>
      <c r="C165" s="131" t="s">
        <v>236</v>
      </c>
      <c r="D165" s="106">
        <f>3.8+3.8</f>
        <v>7.6</v>
      </c>
      <c r="E165" s="106">
        <v>0.2</v>
      </c>
      <c r="F165" s="106">
        <v>3</v>
      </c>
      <c r="G165" s="106"/>
      <c r="H165" s="106">
        <v>1</v>
      </c>
      <c r="I165" s="106">
        <f t="shared" si="9"/>
        <v>4.5600000000000005</v>
      </c>
      <c r="J165" s="170"/>
      <c r="K165" s="14"/>
      <c r="L165" s="15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</row>
    <row r="166" spans="1:64" s="29" customFormat="1" ht="15" customHeight="1" x14ac:dyDescent="0.2">
      <c r="A166" s="168" t="s">
        <v>242</v>
      </c>
      <c r="B166" s="169"/>
      <c r="C166" s="131" t="s">
        <v>244</v>
      </c>
      <c r="D166" s="106">
        <f>2.475+2.475+2.475+2.475</f>
        <v>9.9</v>
      </c>
      <c r="E166" s="106">
        <v>0.2</v>
      </c>
      <c r="F166" s="106">
        <v>3</v>
      </c>
      <c r="G166" s="106"/>
      <c r="H166" s="106">
        <v>1</v>
      </c>
      <c r="I166" s="106">
        <f t="shared" si="9"/>
        <v>5.94</v>
      </c>
      <c r="J166" s="170"/>
      <c r="K166" s="14"/>
      <c r="L166" s="15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</row>
    <row r="167" spans="1:64" s="29" customFormat="1" ht="15" customHeight="1" x14ac:dyDescent="0.2">
      <c r="A167" s="168" t="s">
        <v>243</v>
      </c>
      <c r="B167" s="169"/>
      <c r="C167" s="131" t="s">
        <v>244</v>
      </c>
      <c r="D167" s="106">
        <f>2.475+2.475+2.475+2.475</f>
        <v>9.9</v>
      </c>
      <c r="E167" s="106">
        <v>0.2</v>
      </c>
      <c r="F167" s="106">
        <v>3</v>
      </c>
      <c r="G167" s="106"/>
      <c r="H167" s="106">
        <v>1</v>
      </c>
      <c r="I167" s="106">
        <f t="shared" si="9"/>
        <v>5.94</v>
      </c>
      <c r="J167" s="170"/>
      <c r="K167" s="14"/>
      <c r="L167" s="15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</row>
    <row r="168" spans="1:64" s="29" customFormat="1" ht="15" customHeight="1" x14ac:dyDescent="0.2">
      <c r="A168" s="168" t="s">
        <v>245</v>
      </c>
      <c r="B168" s="169"/>
      <c r="C168" s="131" t="s">
        <v>246</v>
      </c>
      <c r="D168" s="106">
        <f>2.4575+5.15+2.475</f>
        <v>10.0825</v>
      </c>
      <c r="E168" s="106">
        <v>0.2</v>
      </c>
      <c r="F168" s="106">
        <v>3</v>
      </c>
      <c r="G168" s="106"/>
      <c r="H168" s="106">
        <v>1</v>
      </c>
      <c r="I168" s="106">
        <f t="shared" si="9"/>
        <v>6.0495000000000001</v>
      </c>
      <c r="J168" s="170"/>
      <c r="K168" s="14"/>
      <c r="L168" s="15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</row>
    <row r="169" spans="1:64" s="29" customFormat="1" ht="36" customHeight="1" x14ac:dyDescent="0.2">
      <c r="A169" s="168" t="s">
        <v>229</v>
      </c>
      <c r="B169" s="169"/>
      <c r="C169" s="131"/>
      <c r="D169" s="106">
        <f>7.8+10.5+7.8+10.5</f>
        <v>36.6</v>
      </c>
      <c r="E169" s="106">
        <v>0.65</v>
      </c>
      <c r="F169" s="106">
        <v>1</v>
      </c>
      <c r="G169" s="22"/>
      <c r="H169" s="106">
        <v>1</v>
      </c>
      <c r="I169" s="106">
        <f>D169*E169*F169*H169</f>
        <v>23.790000000000003</v>
      </c>
      <c r="J169" s="170"/>
      <c r="K169" s="24"/>
      <c r="L169" s="15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</row>
    <row r="170" spans="1:64" s="29" customFormat="1" ht="15" customHeight="1" x14ac:dyDescent="0.2">
      <c r="A170" s="175" t="s">
        <v>4</v>
      </c>
      <c r="B170" s="176"/>
      <c r="C170" s="176"/>
      <c r="D170" s="176"/>
      <c r="E170" s="176"/>
      <c r="F170" s="176"/>
      <c r="G170" s="176"/>
      <c r="H170" s="177"/>
      <c r="I170" s="26">
        <f>ROUND(SUM(I160:I169),2)</f>
        <v>74.239999999999995</v>
      </c>
      <c r="J170" s="170"/>
      <c r="K170" s="19"/>
      <c r="L170" s="35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</row>
    <row r="171" spans="1:64" s="29" customFormat="1" ht="15" customHeight="1" x14ac:dyDescent="0.2">
      <c r="A171" s="119"/>
      <c r="B171" s="120"/>
      <c r="C171" s="120"/>
      <c r="D171" s="31"/>
      <c r="E171" s="31"/>
      <c r="F171" s="31"/>
      <c r="G171" s="31"/>
      <c r="H171" s="31"/>
      <c r="I171" s="31"/>
      <c r="J171" s="32"/>
      <c r="K171" s="19"/>
      <c r="L171" s="15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</row>
    <row r="172" spans="1:64" s="29" customFormat="1" ht="14.25" x14ac:dyDescent="0.2">
      <c r="A172" s="17" t="s">
        <v>5</v>
      </c>
      <c r="B172" s="18" t="s">
        <v>262</v>
      </c>
      <c r="C172" s="165"/>
      <c r="D172" s="211" t="s">
        <v>75</v>
      </c>
      <c r="E172" s="212"/>
      <c r="F172" s="212"/>
      <c r="G172" s="212"/>
      <c r="H172" s="212"/>
      <c r="I172" s="212"/>
      <c r="J172" s="213"/>
      <c r="K172" s="24"/>
      <c r="L172" s="15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</row>
    <row r="173" spans="1:64" s="29" customFormat="1" ht="14.25" x14ac:dyDescent="0.2">
      <c r="A173" s="17" t="s">
        <v>1</v>
      </c>
      <c r="B173" s="20"/>
      <c r="C173" s="165"/>
      <c r="D173" s="214"/>
      <c r="E173" s="215"/>
      <c r="F173" s="215"/>
      <c r="G173" s="215"/>
      <c r="H173" s="215"/>
      <c r="I173" s="215"/>
      <c r="J173" s="216"/>
      <c r="K173" s="24"/>
      <c r="L173" s="15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</row>
    <row r="174" spans="1:64" s="29" customFormat="1" ht="15" customHeight="1" x14ac:dyDescent="0.2">
      <c r="A174" s="161" t="s">
        <v>16</v>
      </c>
      <c r="B174" s="162"/>
      <c r="C174" s="22" t="s">
        <v>6</v>
      </c>
      <c r="D174" s="22" t="s">
        <v>25</v>
      </c>
      <c r="E174" s="22" t="s">
        <v>42</v>
      </c>
      <c r="F174" s="22" t="s">
        <v>41</v>
      </c>
      <c r="G174" s="22"/>
      <c r="H174" s="123"/>
      <c r="I174" s="23" t="s">
        <v>40</v>
      </c>
      <c r="J174" s="113" t="s">
        <v>3</v>
      </c>
      <c r="K174" s="24"/>
      <c r="L174" s="15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</row>
    <row r="175" spans="1:64" s="29" customFormat="1" ht="15" customHeight="1" x14ac:dyDescent="0.2">
      <c r="A175" s="163"/>
      <c r="B175" s="164"/>
      <c r="C175" s="34"/>
      <c r="D175" s="106">
        <f>I73</f>
        <v>16.07</v>
      </c>
      <c r="E175" s="106">
        <f>I155</f>
        <v>6.07</v>
      </c>
      <c r="F175" s="106">
        <f>I111</f>
        <v>1.7999999999999998</v>
      </c>
      <c r="G175" s="131"/>
      <c r="H175" s="12"/>
      <c r="I175" s="25">
        <f>SUM(D175-(E175+F175))</f>
        <v>8.1999999999999993</v>
      </c>
      <c r="J175" s="170"/>
      <c r="K175" s="24"/>
      <c r="L175" s="15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</row>
    <row r="176" spans="1:64" s="11" customFormat="1" ht="15" customHeight="1" x14ac:dyDescent="0.2">
      <c r="A176" s="171" t="s">
        <v>4</v>
      </c>
      <c r="B176" s="172"/>
      <c r="C176" s="172"/>
      <c r="D176" s="172"/>
      <c r="E176" s="172"/>
      <c r="F176" s="172"/>
      <c r="G176" s="172"/>
      <c r="H176" s="172"/>
      <c r="I176" s="26">
        <f>I175</f>
        <v>8.1999999999999993</v>
      </c>
      <c r="J176" s="170"/>
      <c r="K176" s="14"/>
      <c r="L176" s="15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</row>
    <row r="177" spans="1:64" s="29" customFormat="1" ht="15" customHeight="1" thickBot="1" x14ac:dyDescent="0.25">
      <c r="A177" s="27"/>
      <c r="B177" s="12"/>
      <c r="C177" s="12"/>
      <c r="D177" s="12"/>
      <c r="E177" s="12"/>
      <c r="F177" s="12"/>
      <c r="G177" s="12"/>
      <c r="H177" s="12"/>
      <c r="I177" s="12"/>
      <c r="J177" s="13"/>
      <c r="K177" s="19"/>
      <c r="L177" s="35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</row>
    <row r="178" spans="1:64" s="152" customFormat="1" ht="15" customHeight="1" thickBot="1" x14ac:dyDescent="0.25">
      <c r="A178" s="149" t="s">
        <v>63</v>
      </c>
      <c r="B178" s="190" t="s">
        <v>87</v>
      </c>
      <c r="C178" s="190"/>
      <c r="D178" s="190"/>
      <c r="E178" s="190"/>
      <c r="F178" s="190"/>
      <c r="G178" s="190"/>
      <c r="H178" s="190"/>
      <c r="I178" s="190"/>
      <c r="J178" s="191"/>
      <c r="K178" s="150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  <c r="BI178" s="151"/>
      <c r="BJ178" s="151"/>
      <c r="BK178" s="151"/>
      <c r="BL178" s="151"/>
    </row>
    <row r="179" spans="1:64" s="29" customFormat="1" ht="14.25" x14ac:dyDescent="0.2">
      <c r="A179" s="21"/>
      <c r="J179" s="125"/>
      <c r="K179" s="24"/>
      <c r="L179" s="15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</row>
    <row r="180" spans="1:64" s="29" customFormat="1" ht="14.25" x14ac:dyDescent="0.2">
      <c r="A180" s="17" t="s">
        <v>5</v>
      </c>
      <c r="B180" s="18" t="s">
        <v>172</v>
      </c>
      <c r="C180" s="165"/>
      <c r="D180" s="166" t="s">
        <v>129</v>
      </c>
      <c r="E180" s="166"/>
      <c r="F180" s="166"/>
      <c r="G180" s="166"/>
      <c r="H180" s="166"/>
      <c r="I180" s="166"/>
      <c r="J180" s="167"/>
      <c r="K180" s="24"/>
      <c r="L180" s="15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</row>
    <row r="181" spans="1:64" s="29" customFormat="1" ht="14.25" x14ac:dyDescent="0.2">
      <c r="A181" s="17" t="s">
        <v>1</v>
      </c>
      <c r="B181" s="20"/>
      <c r="C181" s="165"/>
      <c r="D181" s="166"/>
      <c r="E181" s="166"/>
      <c r="F181" s="166"/>
      <c r="G181" s="166"/>
      <c r="H181" s="166"/>
      <c r="I181" s="166"/>
      <c r="J181" s="167"/>
      <c r="K181" s="24"/>
      <c r="L181" s="15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</row>
    <row r="182" spans="1:64" s="29" customFormat="1" ht="15" customHeight="1" x14ac:dyDescent="0.2">
      <c r="A182" s="161" t="s">
        <v>16</v>
      </c>
      <c r="B182" s="162"/>
      <c r="C182" s="22" t="s">
        <v>6</v>
      </c>
      <c r="D182" s="22" t="s">
        <v>9</v>
      </c>
      <c r="E182" s="22" t="s">
        <v>17</v>
      </c>
      <c r="F182" s="22" t="s">
        <v>2</v>
      </c>
      <c r="G182" s="22" t="s">
        <v>50</v>
      </c>
      <c r="H182" s="22"/>
      <c r="I182" s="23" t="s">
        <v>8</v>
      </c>
      <c r="J182" s="113" t="s">
        <v>3</v>
      </c>
      <c r="K182" s="24"/>
      <c r="L182" s="15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</row>
    <row r="183" spans="1:64" s="11" customFormat="1" ht="38.25" customHeight="1" x14ac:dyDescent="0.2">
      <c r="A183" s="168" t="s">
        <v>229</v>
      </c>
      <c r="B183" s="169"/>
      <c r="C183" s="131" t="s">
        <v>138</v>
      </c>
      <c r="D183" s="106">
        <f>7.8+10.5+7.8+10.5</f>
        <v>36.6</v>
      </c>
      <c r="E183" s="106">
        <v>0.65</v>
      </c>
      <c r="F183" s="106">
        <v>1</v>
      </c>
      <c r="G183" s="29"/>
      <c r="H183" s="106"/>
      <c r="I183" s="25">
        <f>ROUND(E183*D183*F183,2)</f>
        <v>23.79</v>
      </c>
      <c r="J183" s="170"/>
      <c r="K183" s="14"/>
      <c r="L183" s="15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</row>
    <row r="184" spans="1:64" s="29" customFormat="1" ht="21" customHeight="1" x14ac:dyDescent="0.2">
      <c r="A184" s="168" t="s">
        <v>111</v>
      </c>
      <c r="B184" s="169"/>
      <c r="C184" s="131" t="s">
        <v>290</v>
      </c>
      <c r="D184" s="106"/>
      <c r="E184" s="106"/>
      <c r="F184" s="106">
        <v>1</v>
      </c>
      <c r="G184" s="36">
        <f>(6.23)+(0.84*1.5*2)+(1.5*0.33*2)+(1.26*0.33)</f>
        <v>10.155800000000001</v>
      </c>
      <c r="H184" s="106"/>
      <c r="I184" s="25">
        <f>ROUND(G184*F184,2)</f>
        <v>10.16</v>
      </c>
      <c r="J184" s="170"/>
      <c r="K184" s="19"/>
      <c r="L184" s="35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</row>
    <row r="185" spans="1:64" s="29" customFormat="1" ht="15" customHeight="1" x14ac:dyDescent="0.2">
      <c r="A185" s="171" t="s">
        <v>4</v>
      </c>
      <c r="B185" s="172"/>
      <c r="C185" s="172"/>
      <c r="D185" s="172"/>
      <c r="E185" s="172"/>
      <c r="F185" s="172"/>
      <c r="G185" s="172"/>
      <c r="H185" s="172"/>
      <c r="I185" s="26">
        <f>ROUND(SUM(I183:I184),2)</f>
        <v>33.950000000000003</v>
      </c>
      <c r="J185" s="170"/>
      <c r="K185" s="19"/>
      <c r="L185" s="15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</row>
    <row r="186" spans="1:64" s="29" customFormat="1" ht="15" customHeight="1" x14ac:dyDescent="0.2">
      <c r="A186" s="27"/>
      <c r="B186" s="12"/>
      <c r="C186" s="12"/>
      <c r="D186" s="12"/>
      <c r="E186" s="12"/>
      <c r="F186" s="12"/>
      <c r="G186" s="12"/>
      <c r="H186" s="12"/>
      <c r="I186" s="12"/>
      <c r="J186" s="13"/>
      <c r="K186" s="24"/>
      <c r="L186" s="15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</row>
    <row r="187" spans="1:64" s="29" customFormat="1" ht="14.25" customHeight="1" x14ac:dyDescent="0.2">
      <c r="A187" s="17" t="s">
        <v>5</v>
      </c>
      <c r="B187" s="18" t="s">
        <v>173</v>
      </c>
      <c r="C187" s="153"/>
      <c r="D187" s="166" t="s">
        <v>291</v>
      </c>
      <c r="E187" s="166"/>
      <c r="F187" s="166"/>
      <c r="G187" s="166"/>
      <c r="H187" s="166"/>
      <c r="I187" s="166"/>
      <c r="J187" s="167"/>
      <c r="K187" s="24"/>
      <c r="L187" s="15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</row>
    <row r="188" spans="1:64" s="29" customFormat="1" ht="15" customHeight="1" x14ac:dyDescent="0.2">
      <c r="A188" s="17" t="s">
        <v>1</v>
      </c>
      <c r="B188" s="20"/>
      <c r="C188" s="154"/>
      <c r="D188" s="230"/>
      <c r="E188" s="231"/>
      <c r="F188" s="231"/>
      <c r="G188" s="231"/>
      <c r="H188" s="231"/>
      <c r="I188" s="231"/>
      <c r="J188" s="232"/>
      <c r="K188" s="24"/>
      <c r="L188" s="15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</row>
    <row r="189" spans="1:64" s="29" customFormat="1" ht="15" customHeight="1" x14ac:dyDescent="0.2">
      <c r="A189" s="161" t="s">
        <v>16</v>
      </c>
      <c r="B189" s="162"/>
      <c r="C189" s="22" t="s">
        <v>6</v>
      </c>
      <c r="D189" s="22" t="s">
        <v>50</v>
      </c>
      <c r="E189" s="22" t="s">
        <v>46</v>
      </c>
      <c r="F189" s="22" t="s">
        <v>90</v>
      </c>
      <c r="G189" s="22"/>
      <c r="H189" s="22" t="s">
        <v>2</v>
      </c>
      <c r="I189" s="23" t="s">
        <v>39</v>
      </c>
      <c r="J189" s="113" t="s">
        <v>3</v>
      </c>
      <c r="K189" s="24"/>
      <c r="L189" s="15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</row>
    <row r="190" spans="1:64" s="11" customFormat="1" ht="15" customHeight="1" x14ac:dyDescent="0.2">
      <c r="A190" s="168" t="s">
        <v>145</v>
      </c>
      <c r="B190" s="169"/>
      <c r="C190" s="131"/>
      <c r="D190" s="106">
        <f>7.8*10.5</f>
        <v>81.899999999999991</v>
      </c>
      <c r="E190" s="106">
        <v>0.84</v>
      </c>
      <c r="F190" s="106"/>
      <c r="G190" s="22"/>
      <c r="H190" s="106">
        <v>1</v>
      </c>
      <c r="I190" s="25">
        <f>ROUND(H190*D190*E190,2)</f>
        <v>68.8</v>
      </c>
      <c r="J190" s="170"/>
      <c r="K190" s="14"/>
      <c r="L190" s="15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</row>
    <row r="191" spans="1:64" s="29" customFormat="1" ht="15" customHeight="1" x14ac:dyDescent="0.2">
      <c r="A191" s="147" t="s">
        <v>143</v>
      </c>
      <c r="B191" s="148"/>
      <c r="C191" s="131" t="s">
        <v>289</v>
      </c>
      <c r="D191" s="106"/>
      <c r="E191" s="106"/>
      <c r="F191" s="106">
        <f>(6.23*1.5)+(3.39*1.26)</f>
        <v>13.616400000000001</v>
      </c>
      <c r="H191" s="106">
        <v>1</v>
      </c>
      <c r="I191" s="25">
        <f>F191*H191</f>
        <v>13.616400000000001</v>
      </c>
      <c r="J191" s="173"/>
      <c r="K191" s="19"/>
      <c r="L191" s="35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</row>
    <row r="192" spans="1:64" s="29" customFormat="1" ht="15" customHeight="1" x14ac:dyDescent="0.2">
      <c r="A192" s="175" t="s">
        <v>4</v>
      </c>
      <c r="B192" s="176"/>
      <c r="C192" s="176"/>
      <c r="D192" s="176"/>
      <c r="E192" s="176"/>
      <c r="F192" s="176"/>
      <c r="G192" s="176"/>
      <c r="H192" s="177"/>
      <c r="I192" s="26">
        <f>ROUND(SUM(I190:I191),2)</f>
        <v>82.42</v>
      </c>
      <c r="J192" s="174"/>
      <c r="K192" s="19"/>
      <c r="L192" s="15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</row>
    <row r="193" spans="1:64" s="29" customFormat="1" ht="15" customHeight="1" x14ac:dyDescent="0.2">
      <c r="A193" s="27"/>
      <c r="B193" s="12"/>
      <c r="C193" s="12"/>
      <c r="D193" s="12"/>
      <c r="E193" s="12"/>
      <c r="F193" s="12"/>
      <c r="G193" s="12"/>
      <c r="H193" s="12"/>
      <c r="I193" s="12"/>
      <c r="J193" s="13"/>
      <c r="K193" s="24"/>
      <c r="L193" s="15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</row>
    <row r="194" spans="1:64" s="29" customFormat="1" ht="14.25" x14ac:dyDescent="0.2">
      <c r="A194" s="17" t="s">
        <v>5</v>
      </c>
      <c r="B194" s="18" t="s">
        <v>174</v>
      </c>
      <c r="C194" s="165"/>
      <c r="D194" s="166" t="s">
        <v>130</v>
      </c>
      <c r="E194" s="166"/>
      <c r="F194" s="166"/>
      <c r="G194" s="166"/>
      <c r="H194" s="166"/>
      <c r="I194" s="166"/>
      <c r="J194" s="167"/>
      <c r="K194" s="24"/>
      <c r="L194" s="15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</row>
    <row r="195" spans="1:64" s="29" customFormat="1" ht="15" customHeight="1" x14ac:dyDescent="0.2">
      <c r="A195" s="17" t="s">
        <v>1</v>
      </c>
      <c r="B195" s="20"/>
      <c r="C195" s="165"/>
      <c r="D195" s="166"/>
      <c r="E195" s="166"/>
      <c r="F195" s="166"/>
      <c r="G195" s="166"/>
      <c r="H195" s="166"/>
      <c r="I195" s="166"/>
      <c r="J195" s="167"/>
      <c r="K195" s="24"/>
      <c r="L195" s="15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</row>
    <row r="196" spans="1:64" s="11" customFormat="1" ht="15" customHeight="1" x14ac:dyDescent="0.2">
      <c r="A196" s="161" t="s">
        <v>16</v>
      </c>
      <c r="B196" s="162"/>
      <c r="C196" s="22" t="s">
        <v>6</v>
      </c>
      <c r="D196" s="22" t="s">
        <v>50</v>
      </c>
      <c r="E196" s="22" t="s">
        <v>112</v>
      </c>
      <c r="F196" s="22" t="s">
        <v>90</v>
      </c>
      <c r="G196" s="29"/>
      <c r="H196" s="22" t="s">
        <v>2</v>
      </c>
      <c r="I196" s="23" t="s">
        <v>39</v>
      </c>
      <c r="J196" s="113" t="s">
        <v>3</v>
      </c>
      <c r="K196" s="14"/>
      <c r="L196" s="15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</row>
    <row r="197" spans="1:64" s="29" customFormat="1" ht="15" customHeight="1" x14ac:dyDescent="0.2">
      <c r="A197" s="168" t="s">
        <v>145</v>
      </c>
      <c r="B197" s="169"/>
      <c r="C197" s="131"/>
      <c r="D197" s="106">
        <f>D190</f>
        <v>81.899999999999991</v>
      </c>
      <c r="E197" s="106">
        <v>0.84</v>
      </c>
      <c r="F197" s="106"/>
      <c r="H197" s="106">
        <v>1</v>
      </c>
      <c r="I197" s="25">
        <f>ROUND(H197*D197*E197,2)</f>
        <v>68.8</v>
      </c>
      <c r="J197" s="170"/>
      <c r="K197" s="19"/>
      <c r="L197" s="15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</row>
    <row r="198" spans="1:64" s="29" customFormat="1" ht="15" customHeight="1" x14ac:dyDescent="0.2">
      <c r="A198" s="168" t="s">
        <v>143</v>
      </c>
      <c r="B198" s="169"/>
      <c r="C198" s="131" t="s">
        <v>289</v>
      </c>
      <c r="D198" s="106"/>
      <c r="E198" s="106"/>
      <c r="F198" s="106">
        <f>(6.23*1.5)+(3.39*1.26)</f>
        <v>13.616400000000001</v>
      </c>
      <c r="H198" s="106">
        <v>1</v>
      </c>
      <c r="I198" s="25">
        <f>F198*H198</f>
        <v>13.616400000000001</v>
      </c>
      <c r="J198" s="170"/>
      <c r="K198" s="19"/>
      <c r="L198" s="15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</row>
    <row r="199" spans="1:64" s="29" customFormat="1" ht="15" customHeight="1" x14ac:dyDescent="0.2">
      <c r="A199" s="171" t="s">
        <v>4</v>
      </c>
      <c r="B199" s="172"/>
      <c r="C199" s="172"/>
      <c r="D199" s="172"/>
      <c r="E199" s="172"/>
      <c r="F199" s="172"/>
      <c r="G199" s="172"/>
      <c r="H199" s="172"/>
      <c r="I199" s="26">
        <f>ROUND(SUM(I197:I198),2)</f>
        <v>82.42</v>
      </c>
      <c r="J199" s="170"/>
      <c r="K199" s="24"/>
      <c r="L199" s="15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</row>
    <row r="200" spans="1:64" s="29" customFormat="1" ht="15" customHeight="1" x14ac:dyDescent="0.2">
      <c r="A200" s="27"/>
      <c r="B200" s="12"/>
      <c r="C200" s="12"/>
      <c r="D200" s="12"/>
      <c r="E200" s="12"/>
      <c r="F200" s="12"/>
      <c r="G200" s="12"/>
      <c r="H200" s="12"/>
      <c r="I200" s="12"/>
      <c r="J200" s="13"/>
      <c r="K200" s="24"/>
      <c r="L200" s="15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</row>
    <row r="201" spans="1:64" s="29" customFormat="1" ht="15" customHeight="1" x14ac:dyDescent="0.2">
      <c r="A201" s="17" t="s">
        <v>5</v>
      </c>
      <c r="B201" s="18" t="s">
        <v>277</v>
      </c>
      <c r="C201" s="165"/>
      <c r="D201" s="166" t="s">
        <v>31</v>
      </c>
      <c r="E201" s="166"/>
      <c r="F201" s="166"/>
      <c r="G201" s="166"/>
      <c r="H201" s="166"/>
      <c r="I201" s="166"/>
      <c r="J201" s="167"/>
      <c r="K201" s="24"/>
      <c r="L201" s="15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</row>
    <row r="202" spans="1:64" s="29" customFormat="1" ht="15" customHeight="1" x14ac:dyDescent="0.2">
      <c r="A202" s="17" t="s">
        <v>1</v>
      </c>
      <c r="B202" s="20"/>
      <c r="C202" s="165"/>
      <c r="D202" s="166"/>
      <c r="E202" s="166"/>
      <c r="F202" s="166"/>
      <c r="G202" s="166"/>
      <c r="H202" s="166"/>
      <c r="I202" s="166"/>
      <c r="J202" s="167"/>
      <c r="K202" s="24"/>
      <c r="L202" s="15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</row>
    <row r="203" spans="1:64" s="11" customFormat="1" ht="15" customHeight="1" x14ac:dyDescent="0.2">
      <c r="A203" s="161" t="s">
        <v>16</v>
      </c>
      <c r="B203" s="162"/>
      <c r="C203" s="22" t="s">
        <v>6</v>
      </c>
      <c r="D203" s="22" t="s">
        <v>50</v>
      </c>
      <c r="E203" s="22"/>
      <c r="F203" s="22"/>
      <c r="G203" s="29"/>
      <c r="H203" s="22" t="s">
        <v>2</v>
      </c>
      <c r="I203" s="23" t="s">
        <v>8</v>
      </c>
      <c r="J203" s="113" t="s">
        <v>3</v>
      </c>
      <c r="K203" s="14"/>
      <c r="L203" s="15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</row>
    <row r="204" spans="1:64" s="29" customFormat="1" ht="15" customHeight="1" x14ac:dyDescent="0.2">
      <c r="A204" s="168" t="s">
        <v>263</v>
      </c>
      <c r="B204" s="169"/>
      <c r="C204" s="131">
        <v>34.159999999999997</v>
      </c>
      <c r="D204" s="106">
        <v>34.159999999999997</v>
      </c>
      <c r="E204" s="106"/>
      <c r="F204" s="106"/>
      <c r="H204" s="106">
        <v>1</v>
      </c>
      <c r="I204" s="25">
        <f>ROUND(H204*D204,2)</f>
        <v>34.159999999999997</v>
      </c>
      <c r="J204" s="170"/>
      <c r="K204" s="19"/>
      <c r="L204" s="15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</row>
    <row r="205" spans="1:64" s="29" customFormat="1" ht="15" customHeight="1" x14ac:dyDescent="0.2">
      <c r="A205" s="171" t="s">
        <v>4</v>
      </c>
      <c r="B205" s="172"/>
      <c r="C205" s="172"/>
      <c r="D205" s="172"/>
      <c r="E205" s="172"/>
      <c r="F205" s="172"/>
      <c r="G205" s="172"/>
      <c r="H205" s="172"/>
      <c r="I205" s="26">
        <f>ROUND(SUM(I204:I204),2)</f>
        <v>34.159999999999997</v>
      </c>
      <c r="J205" s="170"/>
      <c r="K205" s="19"/>
      <c r="L205" s="15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</row>
    <row r="206" spans="1:64" s="29" customFormat="1" ht="15" customHeight="1" x14ac:dyDescent="0.2">
      <c r="A206" s="119"/>
      <c r="B206" s="120"/>
      <c r="C206" s="120"/>
      <c r="D206" s="120"/>
      <c r="E206" s="120"/>
      <c r="F206" s="120"/>
      <c r="G206" s="120"/>
      <c r="H206" s="120"/>
      <c r="I206" s="140"/>
      <c r="J206" s="125"/>
      <c r="K206" s="19"/>
      <c r="L206" s="15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</row>
    <row r="207" spans="1:64" s="29" customFormat="1" ht="15" customHeight="1" x14ac:dyDescent="0.2">
      <c r="A207" s="17" t="s">
        <v>5</v>
      </c>
      <c r="B207" s="18" t="s">
        <v>175</v>
      </c>
      <c r="C207" s="165"/>
      <c r="D207" s="166" t="s">
        <v>275</v>
      </c>
      <c r="E207" s="166"/>
      <c r="F207" s="166"/>
      <c r="G207" s="166"/>
      <c r="H207" s="166"/>
      <c r="I207" s="166"/>
      <c r="J207" s="167"/>
      <c r="K207" s="19"/>
      <c r="L207" s="15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</row>
    <row r="208" spans="1:64" s="29" customFormat="1" ht="15" customHeight="1" x14ac:dyDescent="0.2">
      <c r="A208" s="17" t="s">
        <v>1</v>
      </c>
      <c r="B208" s="20"/>
      <c r="C208" s="165"/>
      <c r="D208" s="166"/>
      <c r="E208" s="166"/>
      <c r="F208" s="166"/>
      <c r="G208" s="166"/>
      <c r="H208" s="166"/>
      <c r="I208" s="166"/>
      <c r="J208" s="167"/>
      <c r="K208" s="19"/>
      <c r="L208" s="15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</row>
    <row r="209" spans="1:64" s="29" customFormat="1" ht="15" customHeight="1" x14ac:dyDescent="0.2">
      <c r="A209" s="161" t="s">
        <v>16</v>
      </c>
      <c r="B209" s="162"/>
      <c r="C209" s="22" t="s">
        <v>6</v>
      </c>
      <c r="D209" s="22" t="s">
        <v>50</v>
      </c>
      <c r="E209" s="22"/>
      <c r="F209" s="22"/>
      <c r="H209" s="22" t="s">
        <v>2</v>
      </c>
      <c r="I209" s="23" t="s">
        <v>8</v>
      </c>
      <c r="J209" s="113" t="s">
        <v>3</v>
      </c>
      <c r="K209" s="19"/>
      <c r="L209" s="15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</row>
    <row r="210" spans="1:64" s="29" customFormat="1" ht="15" customHeight="1" x14ac:dyDescent="0.2">
      <c r="A210" s="168" t="s">
        <v>265</v>
      </c>
      <c r="B210" s="169"/>
      <c r="C210" s="131" t="s">
        <v>264</v>
      </c>
      <c r="D210" s="106">
        <f>21.12+35.3</f>
        <v>56.42</v>
      </c>
      <c r="E210" s="106"/>
      <c r="F210" s="106"/>
      <c r="H210" s="106">
        <v>1</v>
      </c>
      <c r="I210" s="25">
        <f>ROUND(H210*D210,2)</f>
        <v>56.42</v>
      </c>
      <c r="J210" s="170"/>
      <c r="K210" s="19"/>
      <c r="L210" s="15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</row>
    <row r="211" spans="1:64" s="29" customFormat="1" ht="15" customHeight="1" x14ac:dyDescent="0.2">
      <c r="A211" s="171" t="s">
        <v>4</v>
      </c>
      <c r="B211" s="172"/>
      <c r="C211" s="172"/>
      <c r="D211" s="172"/>
      <c r="E211" s="172"/>
      <c r="F211" s="172"/>
      <c r="G211" s="172"/>
      <c r="H211" s="172"/>
      <c r="I211" s="26">
        <f>ROUND(SUM(I210:I210),2)</f>
        <v>56.42</v>
      </c>
      <c r="J211" s="170"/>
      <c r="K211" s="19"/>
      <c r="L211" s="15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</row>
    <row r="212" spans="1:64" s="29" customFormat="1" ht="15" customHeight="1" x14ac:dyDescent="0.2">
      <c r="A212" s="27"/>
      <c r="B212" s="12"/>
      <c r="C212" s="12"/>
      <c r="D212" s="12"/>
      <c r="E212" s="12"/>
      <c r="F212" s="12"/>
      <c r="G212" s="12"/>
      <c r="H212" s="12"/>
      <c r="I212" s="12"/>
      <c r="J212" s="13"/>
      <c r="K212" s="24"/>
      <c r="L212" s="15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</row>
    <row r="213" spans="1:64" s="29" customFormat="1" ht="14.25" x14ac:dyDescent="0.2">
      <c r="A213" s="17" t="s">
        <v>5</v>
      </c>
      <c r="B213" s="18" t="s">
        <v>176</v>
      </c>
      <c r="C213" s="153"/>
      <c r="D213" s="155" t="s">
        <v>256</v>
      </c>
      <c r="E213" s="156"/>
      <c r="F213" s="156"/>
      <c r="G213" s="156"/>
      <c r="H213" s="156"/>
      <c r="I213" s="156"/>
      <c r="J213" s="157"/>
      <c r="K213" s="24"/>
      <c r="L213" s="15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</row>
    <row r="214" spans="1:64" s="29" customFormat="1" ht="15" customHeight="1" x14ac:dyDescent="0.2">
      <c r="A214" s="17" t="s">
        <v>1</v>
      </c>
      <c r="B214" s="30"/>
      <c r="C214" s="154"/>
      <c r="D214" s="158"/>
      <c r="E214" s="159"/>
      <c r="F214" s="159"/>
      <c r="G214" s="159"/>
      <c r="H214" s="159"/>
      <c r="I214" s="159"/>
      <c r="J214" s="160"/>
      <c r="K214" s="24"/>
      <c r="L214" s="15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</row>
    <row r="215" spans="1:64" s="11" customFormat="1" ht="15" customHeight="1" x14ac:dyDescent="0.2">
      <c r="A215" s="161" t="s">
        <v>16</v>
      </c>
      <c r="B215" s="162"/>
      <c r="C215" s="22" t="s">
        <v>6</v>
      </c>
      <c r="D215" s="22" t="s">
        <v>35</v>
      </c>
      <c r="E215" s="29"/>
      <c r="F215" s="22"/>
      <c r="G215" s="29"/>
      <c r="H215" s="22" t="s">
        <v>2</v>
      </c>
      <c r="I215" s="23" t="s">
        <v>34</v>
      </c>
      <c r="J215" s="113" t="s">
        <v>3</v>
      </c>
      <c r="K215" s="14"/>
      <c r="L215" s="15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</row>
    <row r="216" spans="1:64" s="29" customFormat="1" ht="15" customHeight="1" x14ac:dyDescent="0.2">
      <c r="A216" s="168" t="s">
        <v>94</v>
      </c>
      <c r="B216" s="169"/>
      <c r="C216" s="106" t="s">
        <v>266</v>
      </c>
      <c r="D216" s="106">
        <f>51.1+41.4+84.6</f>
        <v>177.1</v>
      </c>
      <c r="F216" s="131"/>
      <c r="H216" s="106">
        <v>1</v>
      </c>
      <c r="I216" s="25">
        <f>ROUND(H216*D216,2)</f>
        <v>177.1</v>
      </c>
      <c r="J216" s="173"/>
      <c r="K216" s="19"/>
      <c r="L216" s="15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</row>
    <row r="217" spans="1:64" s="29" customFormat="1" ht="15" customHeight="1" x14ac:dyDescent="0.2">
      <c r="A217" s="175"/>
      <c r="B217" s="176"/>
      <c r="C217" s="176"/>
      <c r="D217" s="176"/>
      <c r="E217" s="176"/>
      <c r="F217" s="176"/>
      <c r="G217" s="176"/>
      <c r="H217" s="177"/>
      <c r="I217" s="26">
        <f>SUM(I216:I216)</f>
        <v>177.1</v>
      </c>
      <c r="J217" s="174"/>
      <c r="K217" s="19"/>
      <c r="L217" s="15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</row>
    <row r="218" spans="1:64" s="29" customFormat="1" ht="15" customHeight="1" x14ac:dyDescent="0.2">
      <c r="A218" s="119"/>
      <c r="B218" s="120"/>
      <c r="C218" s="120"/>
      <c r="D218" s="120"/>
      <c r="E218" s="120"/>
      <c r="F218" s="120"/>
      <c r="G218" s="120"/>
      <c r="H218" s="120"/>
      <c r="I218" s="140"/>
      <c r="J218" s="136"/>
      <c r="K218" s="24"/>
      <c r="L218" s="15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</row>
    <row r="219" spans="1:64" s="29" customFormat="1" ht="15" customHeight="1" x14ac:dyDescent="0.2">
      <c r="A219" s="17" t="s">
        <v>5</v>
      </c>
      <c r="B219" s="18" t="s">
        <v>177</v>
      </c>
      <c r="C219" s="153"/>
      <c r="D219" s="155" t="s">
        <v>257</v>
      </c>
      <c r="E219" s="156"/>
      <c r="F219" s="156"/>
      <c r="G219" s="156"/>
      <c r="H219" s="156"/>
      <c r="I219" s="156"/>
      <c r="J219" s="157"/>
      <c r="K219" s="24"/>
      <c r="L219" s="15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</row>
    <row r="220" spans="1:64" s="29" customFormat="1" ht="15" customHeight="1" x14ac:dyDescent="0.2">
      <c r="A220" s="17" t="s">
        <v>1</v>
      </c>
      <c r="B220" s="30"/>
      <c r="C220" s="154"/>
      <c r="D220" s="158"/>
      <c r="E220" s="159"/>
      <c r="F220" s="159"/>
      <c r="G220" s="159"/>
      <c r="H220" s="159"/>
      <c r="I220" s="159"/>
      <c r="J220" s="160"/>
      <c r="K220" s="24"/>
      <c r="L220" s="15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</row>
    <row r="221" spans="1:64" s="29" customFormat="1" ht="15" customHeight="1" x14ac:dyDescent="0.2">
      <c r="A221" s="161" t="s">
        <v>16</v>
      </c>
      <c r="B221" s="162"/>
      <c r="C221" s="22" t="s">
        <v>6</v>
      </c>
      <c r="D221" s="22" t="s">
        <v>35</v>
      </c>
      <c r="F221" s="22"/>
      <c r="H221" s="22" t="s">
        <v>2</v>
      </c>
      <c r="I221" s="23" t="s">
        <v>34</v>
      </c>
      <c r="J221" s="113" t="s">
        <v>3</v>
      </c>
      <c r="K221" s="24"/>
      <c r="L221" s="15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</row>
    <row r="222" spans="1:64" s="29" customFormat="1" x14ac:dyDescent="0.2">
      <c r="A222" s="168" t="s">
        <v>95</v>
      </c>
      <c r="B222" s="169"/>
      <c r="C222" s="106" t="s">
        <v>267</v>
      </c>
      <c r="D222" s="106">
        <f>42.5+53.2</f>
        <v>95.7</v>
      </c>
      <c r="F222" s="131"/>
      <c r="H222" s="106">
        <v>1</v>
      </c>
      <c r="I222" s="25">
        <f>ROUND(H222*D222,2)</f>
        <v>95.7</v>
      </c>
      <c r="J222" s="173"/>
      <c r="K222" s="19"/>
      <c r="L222" s="15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</row>
    <row r="223" spans="1:64" s="29" customFormat="1" x14ac:dyDescent="0.2">
      <c r="A223" s="175"/>
      <c r="B223" s="176"/>
      <c r="C223" s="176"/>
      <c r="D223" s="176"/>
      <c r="E223" s="176"/>
      <c r="F223" s="176"/>
      <c r="G223" s="176"/>
      <c r="H223" s="177"/>
      <c r="I223" s="26">
        <f>SUM(I222:I222)</f>
        <v>95.7</v>
      </c>
      <c r="J223" s="174"/>
      <c r="K223" s="19"/>
      <c r="L223" s="15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</row>
    <row r="224" spans="1:64" s="29" customFormat="1" ht="15" customHeight="1" x14ac:dyDescent="0.2">
      <c r="A224" s="119"/>
      <c r="B224" s="120"/>
      <c r="C224" s="120"/>
      <c r="D224" s="120"/>
      <c r="E224" s="120"/>
      <c r="F224" s="120"/>
      <c r="G224" s="120"/>
      <c r="H224" s="120"/>
      <c r="I224" s="140"/>
      <c r="J224" s="136"/>
      <c r="K224" s="24"/>
      <c r="L224" s="15"/>
      <c r="M224"/>
      <c r="N224"/>
      <c r="O224"/>
      <c r="P2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</row>
    <row r="225" spans="1:64" s="29" customFormat="1" ht="15" customHeight="1" x14ac:dyDescent="0.2">
      <c r="A225" s="17" t="s">
        <v>5</v>
      </c>
      <c r="B225" s="18" t="s">
        <v>178</v>
      </c>
      <c r="C225" s="153"/>
      <c r="D225" s="155" t="s">
        <v>258</v>
      </c>
      <c r="E225" s="156"/>
      <c r="F225" s="156"/>
      <c r="G225" s="156"/>
      <c r="H225" s="156"/>
      <c r="I225" s="156"/>
      <c r="J225" s="157"/>
      <c r="K225" s="24"/>
      <c r="L225" s="15"/>
      <c r="M225"/>
      <c r="N225"/>
      <c r="O225"/>
      <c r="P225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</row>
    <row r="226" spans="1:64" s="29" customFormat="1" ht="15" customHeight="1" x14ac:dyDescent="0.2">
      <c r="A226" s="17" t="s">
        <v>1</v>
      </c>
      <c r="B226" s="30"/>
      <c r="C226" s="154"/>
      <c r="D226" s="158"/>
      <c r="E226" s="159"/>
      <c r="F226" s="159"/>
      <c r="G226" s="159"/>
      <c r="H226" s="159"/>
      <c r="I226" s="159"/>
      <c r="J226" s="160"/>
      <c r="K226" s="24"/>
      <c r="L226" s="15"/>
      <c r="M226"/>
      <c r="N226"/>
      <c r="O226"/>
      <c r="P226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</row>
    <row r="227" spans="1:64" s="29" customFormat="1" ht="15" customHeight="1" x14ac:dyDescent="0.2">
      <c r="A227" s="161" t="s">
        <v>16</v>
      </c>
      <c r="B227" s="162"/>
      <c r="C227" s="22" t="s">
        <v>6</v>
      </c>
      <c r="D227" s="22" t="s">
        <v>35</v>
      </c>
      <c r="F227" s="22"/>
      <c r="H227" s="22" t="s">
        <v>2</v>
      </c>
      <c r="I227" s="23" t="s">
        <v>34</v>
      </c>
      <c r="J227" s="113" t="s">
        <v>3</v>
      </c>
      <c r="K227" s="24"/>
      <c r="L227" s="15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</row>
    <row r="228" spans="1:64" s="29" customFormat="1" ht="15" customHeight="1" x14ac:dyDescent="0.2">
      <c r="A228" s="168" t="s">
        <v>95</v>
      </c>
      <c r="B228" s="169"/>
      <c r="C228" s="106" t="s">
        <v>268</v>
      </c>
      <c r="D228" s="106">
        <f>23.7+73.7+33.8</f>
        <v>131.19999999999999</v>
      </c>
      <c r="F228" s="131"/>
      <c r="H228" s="106">
        <v>1</v>
      </c>
      <c r="I228" s="25">
        <f>ROUND(H228*D228,2)</f>
        <v>131.19999999999999</v>
      </c>
      <c r="J228" s="173"/>
      <c r="K228" s="24"/>
      <c r="L228" s="15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</row>
    <row r="229" spans="1:64" s="29" customFormat="1" ht="15" customHeight="1" x14ac:dyDescent="0.2">
      <c r="A229" s="175"/>
      <c r="B229" s="176"/>
      <c r="C229" s="176"/>
      <c r="D229" s="176"/>
      <c r="E229" s="176"/>
      <c r="F229" s="176"/>
      <c r="G229" s="176"/>
      <c r="H229" s="177"/>
      <c r="I229" s="26">
        <f>SUM(I228:I228)</f>
        <v>131.19999999999999</v>
      </c>
      <c r="J229" s="174"/>
      <c r="K229" s="19"/>
      <c r="L229" s="15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</row>
    <row r="230" spans="1:64" s="29" customFormat="1" ht="15" customHeight="1" x14ac:dyDescent="0.2">
      <c r="A230" s="119"/>
      <c r="B230" s="120"/>
      <c r="C230" s="120"/>
      <c r="D230" s="120"/>
      <c r="E230" s="120"/>
      <c r="F230" s="120"/>
      <c r="G230" s="120"/>
      <c r="H230" s="120"/>
      <c r="I230" s="140"/>
      <c r="J230" s="136"/>
      <c r="K230" s="19"/>
      <c r="L230" s="15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</row>
    <row r="231" spans="1:64" s="29" customFormat="1" ht="15" customHeight="1" x14ac:dyDescent="0.2">
      <c r="A231" s="17" t="s">
        <v>5</v>
      </c>
      <c r="B231" s="18" t="s">
        <v>179</v>
      </c>
      <c r="C231" s="153"/>
      <c r="D231" s="155" t="s">
        <v>259</v>
      </c>
      <c r="E231" s="156"/>
      <c r="F231" s="156"/>
      <c r="G231" s="156"/>
      <c r="H231" s="156"/>
      <c r="I231" s="156"/>
      <c r="J231" s="157"/>
      <c r="K231" s="24"/>
      <c r="L231" s="15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</row>
    <row r="232" spans="1:64" s="29" customFormat="1" ht="15" customHeight="1" x14ac:dyDescent="0.2">
      <c r="A232" s="17" t="s">
        <v>1</v>
      </c>
      <c r="B232" s="30"/>
      <c r="C232" s="154"/>
      <c r="D232" s="158"/>
      <c r="E232" s="159"/>
      <c r="F232" s="159"/>
      <c r="G232" s="159"/>
      <c r="H232" s="159"/>
      <c r="I232" s="159"/>
      <c r="J232" s="160"/>
      <c r="K232" s="24"/>
      <c r="L232" s="15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</row>
    <row r="233" spans="1:64" s="29" customFormat="1" ht="15" customHeight="1" x14ac:dyDescent="0.2">
      <c r="A233" s="161" t="s">
        <v>16</v>
      </c>
      <c r="B233" s="162"/>
      <c r="C233" s="22" t="s">
        <v>6</v>
      </c>
      <c r="D233" s="22" t="s">
        <v>35</v>
      </c>
      <c r="F233" s="22"/>
      <c r="H233" s="22" t="s">
        <v>2</v>
      </c>
      <c r="I233" s="23" t="s">
        <v>34</v>
      </c>
      <c r="J233" s="113" t="s">
        <v>3</v>
      </c>
      <c r="K233" s="24"/>
      <c r="L233" s="15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</row>
    <row r="234" spans="1:64" s="11" customFormat="1" ht="15" customHeight="1" x14ac:dyDescent="0.2">
      <c r="A234" s="168" t="s">
        <v>95</v>
      </c>
      <c r="B234" s="169"/>
      <c r="C234" s="106" t="s">
        <v>269</v>
      </c>
      <c r="D234" s="106">
        <f>23+64+158.3</f>
        <v>245.3</v>
      </c>
      <c r="E234" s="29"/>
      <c r="F234" s="131"/>
      <c r="G234" s="29"/>
      <c r="H234" s="106">
        <v>1</v>
      </c>
      <c r="I234" s="25">
        <f>ROUND(H234*D234,2)</f>
        <v>245.3</v>
      </c>
      <c r="J234" s="173"/>
      <c r="K234" s="14"/>
      <c r="L234" s="15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</row>
    <row r="235" spans="1:64" s="139" customFormat="1" ht="15" customHeight="1" x14ac:dyDescent="0.2">
      <c r="A235" s="175"/>
      <c r="B235" s="176"/>
      <c r="C235" s="176"/>
      <c r="D235" s="176"/>
      <c r="E235" s="176"/>
      <c r="F235" s="176"/>
      <c r="G235" s="176"/>
      <c r="H235" s="177"/>
      <c r="I235" s="26">
        <f>SUM(I234:I234)</f>
        <v>245.3</v>
      </c>
      <c r="J235" s="174"/>
      <c r="K235" s="137"/>
      <c r="L235" s="138"/>
      <c r="M235" s="138"/>
      <c r="N235" s="138"/>
      <c r="O235" s="138" t="e">
        <f>P235+Q235</f>
        <v>#REF!</v>
      </c>
      <c r="P235" s="138" t="e">
        <f>SUM(#REF!)</f>
        <v>#REF!</v>
      </c>
      <c r="Q235" s="138" t="e">
        <f>SUM(#REF!)</f>
        <v>#REF!</v>
      </c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38"/>
      <c r="BI235" s="138"/>
      <c r="BJ235" s="138"/>
      <c r="BK235" s="138"/>
      <c r="BL235" s="138"/>
    </row>
    <row r="236" spans="1:64" s="29" customFormat="1" ht="15" customHeight="1" x14ac:dyDescent="0.2">
      <c r="A236" s="27"/>
      <c r="B236" s="12"/>
      <c r="C236" s="12"/>
      <c r="D236" s="12"/>
      <c r="E236" s="12"/>
      <c r="F236" s="12"/>
      <c r="G236" s="12"/>
      <c r="H236" s="12"/>
      <c r="I236" s="12"/>
      <c r="J236" s="13"/>
      <c r="K236" s="24"/>
      <c r="L236" s="35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</row>
    <row r="237" spans="1:64" s="11" customFormat="1" ht="15" customHeight="1" x14ac:dyDescent="0.2">
      <c r="A237" s="17" t="s">
        <v>5</v>
      </c>
      <c r="B237" s="18" t="s">
        <v>180</v>
      </c>
      <c r="C237" s="165"/>
      <c r="D237" s="166" t="s">
        <v>71</v>
      </c>
      <c r="E237" s="166"/>
      <c r="F237" s="166"/>
      <c r="G237" s="166"/>
      <c r="H237" s="166"/>
      <c r="I237" s="166"/>
      <c r="J237" s="167"/>
      <c r="K237" s="14"/>
      <c r="L237" s="15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</row>
    <row r="238" spans="1:64" s="29" customFormat="1" ht="15" customHeight="1" x14ac:dyDescent="0.2">
      <c r="A238" s="17" t="s">
        <v>1</v>
      </c>
      <c r="B238" s="20"/>
      <c r="C238" s="165"/>
      <c r="D238" s="166"/>
      <c r="E238" s="166"/>
      <c r="F238" s="166"/>
      <c r="G238" s="166"/>
      <c r="H238" s="166"/>
      <c r="I238" s="166"/>
      <c r="J238" s="167"/>
      <c r="K238" s="19"/>
      <c r="L238" s="38" t="s">
        <v>68</v>
      </c>
      <c r="M238" s="24"/>
      <c r="N238" s="24"/>
      <c r="O238" s="24">
        <f>M238*N238</f>
        <v>0</v>
      </c>
      <c r="P238" s="37" t="s">
        <v>66</v>
      </c>
      <c r="Q238" s="24"/>
      <c r="R238" s="24"/>
      <c r="S238" s="24">
        <f>Q238*R238</f>
        <v>0</v>
      </c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</row>
    <row r="239" spans="1:64" s="29" customFormat="1" ht="15" customHeight="1" x14ac:dyDescent="0.2">
      <c r="A239" s="161" t="s">
        <v>16</v>
      </c>
      <c r="B239" s="162"/>
      <c r="C239" s="22" t="s">
        <v>6</v>
      </c>
      <c r="D239" s="22" t="s">
        <v>90</v>
      </c>
      <c r="E239" s="22"/>
      <c r="F239" s="22"/>
      <c r="H239" s="22" t="s">
        <v>2</v>
      </c>
      <c r="I239" s="23" t="s">
        <v>39</v>
      </c>
      <c r="J239" s="113" t="s">
        <v>3</v>
      </c>
      <c r="K239" s="19"/>
      <c r="L239" s="38" t="s">
        <v>78</v>
      </c>
      <c r="M239" s="39"/>
      <c r="N239" s="24"/>
      <c r="O239" s="39">
        <f>M239*N239</f>
        <v>0</v>
      </c>
      <c r="P239" s="37" t="s">
        <v>67</v>
      </c>
      <c r="Q239" s="24"/>
      <c r="R239" s="24"/>
      <c r="S239" s="24">
        <f>Q239*R239</f>
        <v>0</v>
      </c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</row>
    <row r="240" spans="1:64" s="29" customFormat="1" x14ac:dyDescent="0.2">
      <c r="A240" s="163" t="s">
        <v>270</v>
      </c>
      <c r="B240" s="164"/>
      <c r="C240" s="106">
        <v>1.71</v>
      </c>
      <c r="D240" s="106">
        <v>1.71</v>
      </c>
      <c r="E240" s="131"/>
      <c r="F240" s="131"/>
      <c r="H240" s="106">
        <v>1</v>
      </c>
      <c r="I240" s="25">
        <f>ROUND(D240*H240,2)</f>
        <v>1.71</v>
      </c>
      <c r="J240" s="207"/>
      <c r="K240" s="24"/>
      <c r="L240" s="38"/>
      <c r="M240" s="39"/>
      <c r="N240" s="24"/>
      <c r="O240" s="39"/>
      <c r="P240" s="37" t="s">
        <v>79</v>
      </c>
      <c r="Q240" s="24"/>
      <c r="R240" s="24"/>
      <c r="S240" s="24">
        <f>Q240*R240</f>
        <v>0</v>
      </c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</row>
    <row r="241" spans="1:64" s="29" customFormat="1" x14ac:dyDescent="0.2">
      <c r="A241" s="163" t="s">
        <v>91</v>
      </c>
      <c r="B241" s="164"/>
      <c r="C241" s="106" t="s">
        <v>271</v>
      </c>
      <c r="D241" s="106">
        <f>1.41+3.38</f>
        <v>4.79</v>
      </c>
      <c r="E241" s="131"/>
      <c r="F241" s="131"/>
      <c r="H241" s="106">
        <v>1</v>
      </c>
      <c r="I241" s="25">
        <f>ROUND(D241*H241,2)</f>
        <v>4.79</v>
      </c>
      <c r="J241" s="207"/>
      <c r="K241" s="24"/>
      <c r="L241" s="38"/>
      <c r="M241" s="39"/>
      <c r="N241" s="24"/>
      <c r="O241" s="39"/>
      <c r="P241" s="37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</row>
    <row r="242" spans="1:64" s="29" customFormat="1" ht="14.25" x14ac:dyDescent="0.2">
      <c r="A242" s="171" t="s">
        <v>4</v>
      </c>
      <c r="B242" s="172"/>
      <c r="C242" s="172"/>
      <c r="D242" s="172"/>
      <c r="E242" s="172"/>
      <c r="F242" s="172"/>
      <c r="G242" s="172"/>
      <c r="H242" s="172"/>
      <c r="I242" s="26">
        <f>SUM(I240:I241)</f>
        <v>6.5</v>
      </c>
      <c r="J242" s="174"/>
      <c r="K242" s="24"/>
      <c r="L242" s="38"/>
      <c r="M242" s="39"/>
      <c r="N242" s="24"/>
      <c r="O242" s="39"/>
      <c r="P242" s="37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</row>
    <row r="243" spans="1:64" s="29" customFormat="1" ht="15" customHeight="1" x14ac:dyDescent="0.2">
      <c r="A243" s="27"/>
      <c r="B243" s="12"/>
      <c r="C243" s="12"/>
      <c r="D243" s="12"/>
      <c r="E243" s="12"/>
      <c r="F243" s="12"/>
      <c r="G243" s="12"/>
      <c r="H243" s="12"/>
      <c r="I243" s="12"/>
      <c r="J243" s="13"/>
      <c r="K243" s="24"/>
      <c r="L243" s="35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</row>
    <row r="244" spans="1:64" s="11" customFormat="1" ht="15" customHeight="1" x14ac:dyDescent="0.2">
      <c r="A244" s="17" t="s">
        <v>5</v>
      </c>
      <c r="B244" s="18" t="s">
        <v>278</v>
      </c>
      <c r="C244" s="165"/>
      <c r="D244" s="166" t="s">
        <v>72</v>
      </c>
      <c r="E244" s="166"/>
      <c r="F244" s="166"/>
      <c r="G244" s="166"/>
      <c r="H244" s="166"/>
      <c r="I244" s="166"/>
      <c r="J244" s="167"/>
      <c r="K244" s="14"/>
      <c r="L244" s="15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</row>
    <row r="245" spans="1:64" s="29" customFormat="1" ht="15" customHeight="1" x14ac:dyDescent="0.2">
      <c r="A245" s="17" t="s">
        <v>1</v>
      </c>
      <c r="B245" s="20"/>
      <c r="C245" s="165"/>
      <c r="D245" s="166"/>
      <c r="E245" s="166"/>
      <c r="F245" s="166"/>
      <c r="G245" s="166"/>
      <c r="H245" s="166"/>
      <c r="I245" s="166"/>
      <c r="J245" s="167"/>
      <c r="K245" s="19"/>
      <c r="L245" s="15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</row>
    <row r="246" spans="1:64" s="29" customFormat="1" ht="15" customHeight="1" x14ac:dyDescent="0.2">
      <c r="A246" s="161" t="s">
        <v>16</v>
      </c>
      <c r="B246" s="162"/>
      <c r="C246" s="22" t="s">
        <v>6</v>
      </c>
      <c r="D246" s="22" t="s">
        <v>90</v>
      </c>
      <c r="E246" s="22"/>
      <c r="F246" s="22"/>
      <c r="H246" s="22" t="s">
        <v>2</v>
      </c>
      <c r="I246" s="23" t="s">
        <v>39</v>
      </c>
      <c r="J246" s="113" t="s">
        <v>3</v>
      </c>
      <c r="K246" s="19"/>
      <c r="L246"/>
      <c r="M246"/>
      <c r="N246"/>
      <c r="O246"/>
      <c r="P246"/>
      <c r="Q246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</row>
    <row r="247" spans="1:64" s="29" customFormat="1" x14ac:dyDescent="0.2">
      <c r="A247" s="163" t="s">
        <v>272</v>
      </c>
      <c r="B247" s="164"/>
      <c r="C247" s="22"/>
      <c r="D247" s="106">
        <f>I242</f>
        <v>6.5</v>
      </c>
      <c r="E247" s="22"/>
      <c r="F247" s="22"/>
      <c r="H247" s="106">
        <f>H240</f>
        <v>1</v>
      </c>
      <c r="I247" s="48">
        <f>ROUND(D247*H247,2)</f>
        <v>6.5</v>
      </c>
      <c r="J247" s="207"/>
      <c r="K247" s="24"/>
      <c r="L247" s="15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</row>
    <row r="248" spans="1:64" s="29" customFormat="1" ht="15" customHeight="1" x14ac:dyDescent="0.2">
      <c r="A248" s="171" t="s">
        <v>4</v>
      </c>
      <c r="B248" s="172"/>
      <c r="C248" s="172"/>
      <c r="D248" s="172"/>
      <c r="E248" s="172"/>
      <c r="F248" s="172"/>
      <c r="G248" s="172"/>
      <c r="H248" s="172"/>
      <c r="I248" s="26">
        <f>SUM(I247:I247)</f>
        <v>6.5</v>
      </c>
      <c r="J248" s="174"/>
      <c r="K248" s="24"/>
      <c r="L248" s="15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</row>
    <row r="249" spans="1:64" s="23" customFormat="1" ht="15" customHeight="1" x14ac:dyDescent="0.2">
      <c r="A249" s="119"/>
      <c r="B249" s="120"/>
      <c r="C249" s="120"/>
      <c r="D249" s="120"/>
      <c r="E249" s="120"/>
      <c r="F249" s="120"/>
      <c r="G249" s="120"/>
      <c r="H249" s="120"/>
      <c r="I249" s="120"/>
      <c r="J249" s="125"/>
      <c r="K249" s="24"/>
      <c r="L249" s="15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</row>
    <row r="250" spans="1:64" s="11" customFormat="1" ht="15" customHeight="1" x14ac:dyDescent="0.2">
      <c r="A250" s="17" t="s">
        <v>5</v>
      </c>
      <c r="B250" s="18" t="s">
        <v>279</v>
      </c>
      <c r="C250" s="165"/>
      <c r="D250" s="166" t="s">
        <v>131</v>
      </c>
      <c r="E250" s="166"/>
      <c r="F250" s="166"/>
      <c r="G250" s="166"/>
      <c r="H250" s="166"/>
      <c r="I250" s="166"/>
      <c r="J250" s="167"/>
      <c r="K250" s="14"/>
      <c r="L250" s="15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</row>
    <row r="251" spans="1:64" s="29" customFormat="1" ht="15" customHeight="1" x14ac:dyDescent="0.2">
      <c r="A251" s="17" t="s">
        <v>1</v>
      </c>
      <c r="B251" s="20"/>
      <c r="C251" s="165"/>
      <c r="D251" s="166"/>
      <c r="E251" s="166"/>
      <c r="F251" s="166"/>
      <c r="G251" s="166"/>
      <c r="H251" s="166"/>
      <c r="I251" s="166"/>
      <c r="J251" s="167"/>
      <c r="K251" s="19"/>
      <c r="L251" s="15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</row>
    <row r="252" spans="1:64" s="29" customFormat="1" ht="15" customHeight="1" x14ac:dyDescent="0.2">
      <c r="A252" s="161" t="s">
        <v>16</v>
      </c>
      <c r="B252" s="162"/>
      <c r="C252" s="22" t="s">
        <v>6</v>
      </c>
      <c r="D252" s="22" t="s">
        <v>50</v>
      </c>
      <c r="E252" s="22"/>
      <c r="F252" s="22"/>
      <c r="H252" s="22" t="s">
        <v>2</v>
      </c>
      <c r="I252" s="23" t="s">
        <v>8</v>
      </c>
      <c r="J252" s="113" t="s">
        <v>3</v>
      </c>
      <c r="K252" s="19"/>
      <c r="L252" s="15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</row>
    <row r="253" spans="1:64" s="29" customFormat="1" ht="15" customHeight="1" x14ac:dyDescent="0.2">
      <c r="A253" s="168" t="s">
        <v>273</v>
      </c>
      <c r="B253" s="169"/>
      <c r="C253" s="22"/>
      <c r="D253" s="131">
        <v>89.38</v>
      </c>
      <c r="E253" s="22"/>
      <c r="F253" s="22"/>
      <c r="H253" s="106">
        <v>1</v>
      </c>
      <c r="I253" s="25">
        <f>ROUND(H253*D253,2)</f>
        <v>89.38</v>
      </c>
      <c r="J253" s="121"/>
      <c r="K253" s="24"/>
      <c r="L253" s="15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</row>
    <row r="254" spans="1:64" s="29" customFormat="1" ht="15" customHeight="1" x14ac:dyDescent="0.2">
      <c r="A254" s="171" t="s">
        <v>4</v>
      </c>
      <c r="B254" s="172"/>
      <c r="C254" s="172"/>
      <c r="D254" s="172"/>
      <c r="E254" s="172"/>
      <c r="F254" s="172"/>
      <c r="G254" s="172"/>
      <c r="H254" s="172"/>
      <c r="I254" s="26">
        <f>SUM(I253:I253)</f>
        <v>89.38</v>
      </c>
      <c r="J254" s="122"/>
      <c r="K254" s="24"/>
      <c r="L254" s="15"/>
      <c r="M254" s="24"/>
      <c r="N254" s="24"/>
      <c r="O254" s="24"/>
      <c r="P254" s="24">
        <f>G267*2</f>
        <v>0</v>
      </c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</row>
    <row r="255" spans="1:64" s="11" customFormat="1" ht="15" customHeight="1" x14ac:dyDescent="0.2">
      <c r="A255" s="119"/>
      <c r="B255" s="120"/>
      <c r="C255" s="120"/>
      <c r="D255" s="120"/>
      <c r="E255" s="120"/>
      <c r="F255" s="120"/>
      <c r="G255" s="120"/>
      <c r="H255" s="120"/>
      <c r="I255" s="120"/>
      <c r="J255" s="125"/>
      <c r="K255" s="14"/>
      <c r="L255" s="15"/>
      <c r="M255" s="14"/>
      <c r="N255" s="14"/>
      <c r="O255" s="14"/>
      <c r="P255" s="14">
        <f>P254-9.3</f>
        <v>-9.3000000000000007</v>
      </c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</row>
    <row r="256" spans="1:64" s="29" customFormat="1" ht="15" customHeight="1" x14ac:dyDescent="0.2">
      <c r="A256" s="17" t="s">
        <v>5</v>
      </c>
      <c r="B256" s="18" t="s">
        <v>280</v>
      </c>
      <c r="C256" s="165"/>
      <c r="D256" s="166" t="s">
        <v>276</v>
      </c>
      <c r="E256" s="166"/>
      <c r="F256" s="166"/>
      <c r="G256" s="166"/>
      <c r="H256" s="166"/>
      <c r="I256" s="166"/>
      <c r="J256" s="167"/>
      <c r="K256" s="19"/>
      <c r="L256" s="15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</row>
    <row r="257" spans="1:64" s="29" customFormat="1" ht="15" customHeight="1" x14ac:dyDescent="0.2">
      <c r="A257" s="17" t="s">
        <v>1</v>
      </c>
      <c r="B257" s="20"/>
      <c r="C257" s="165"/>
      <c r="D257" s="166"/>
      <c r="E257" s="166"/>
      <c r="F257" s="166"/>
      <c r="G257" s="166"/>
      <c r="H257" s="166"/>
      <c r="I257" s="166"/>
      <c r="J257" s="167"/>
      <c r="K257" s="19"/>
      <c r="L257" s="15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</row>
    <row r="258" spans="1:64" s="29" customFormat="1" ht="14.25" x14ac:dyDescent="0.2">
      <c r="A258" s="161" t="s">
        <v>16</v>
      </c>
      <c r="B258" s="162"/>
      <c r="C258" s="22" t="s">
        <v>6</v>
      </c>
      <c r="D258" s="22" t="s">
        <v>50</v>
      </c>
      <c r="E258" s="22"/>
      <c r="F258" s="22" t="s">
        <v>274</v>
      </c>
      <c r="H258" s="22" t="s">
        <v>2</v>
      </c>
      <c r="I258" s="23" t="s">
        <v>39</v>
      </c>
      <c r="J258" s="113" t="s">
        <v>3</v>
      </c>
      <c r="K258" s="24"/>
      <c r="L258" s="15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</row>
    <row r="259" spans="1:64" s="29" customFormat="1" ht="15" customHeight="1" x14ac:dyDescent="0.2">
      <c r="A259" s="168" t="s">
        <v>92</v>
      </c>
      <c r="B259" s="169"/>
      <c r="C259" s="131"/>
      <c r="D259" s="106">
        <f>I254</f>
        <v>89.38</v>
      </c>
      <c r="E259" s="106"/>
      <c r="F259" s="106">
        <v>2</v>
      </c>
      <c r="H259" s="106">
        <v>1</v>
      </c>
      <c r="I259" s="25">
        <f>ROUND(D259*H259*F259,2)</f>
        <v>178.76</v>
      </c>
      <c r="J259" s="170"/>
      <c r="K259" s="24"/>
      <c r="L259" s="15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</row>
    <row r="260" spans="1:64" s="29" customFormat="1" ht="15" customHeight="1" x14ac:dyDescent="0.2">
      <c r="A260" s="171" t="s">
        <v>4</v>
      </c>
      <c r="B260" s="172"/>
      <c r="C260" s="172"/>
      <c r="D260" s="172"/>
      <c r="E260" s="172"/>
      <c r="F260" s="172"/>
      <c r="G260" s="172"/>
      <c r="H260" s="172"/>
      <c r="I260" s="26">
        <f>SUM(I259:I259)</f>
        <v>178.76</v>
      </c>
      <c r="J260" s="170"/>
      <c r="K260" s="24"/>
      <c r="L260" s="15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</row>
    <row r="261" spans="1:64" s="11" customFormat="1" ht="15" customHeight="1" thickBot="1" x14ac:dyDescent="0.25">
      <c r="A261" s="27"/>
      <c r="B261" s="12"/>
      <c r="C261" s="12"/>
      <c r="D261" s="12"/>
      <c r="E261" s="12"/>
      <c r="F261" s="12"/>
      <c r="G261" s="12"/>
      <c r="H261" s="12"/>
      <c r="I261" s="120"/>
      <c r="J261" s="13"/>
      <c r="K261" s="14"/>
      <c r="L261" s="15"/>
      <c r="M261" s="14"/>
      <c r="N261" s="14"/>
      <c r="O261" s="14"/>
      <c r="P261" s="14"/>
      <c r="Q261" s="14">
        <f>I268*2</f>
        <v>205.8</v>
      </c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</row>
    <row r="262" spans="1:64" s="152" customFormat="1" ht="15" customHeight="1" thickBot="1" x14ac:dyDescent="0.25">
      <c r="A262" s="149" t="s">
        <v>57</v>
      </c>
      <c r="B262" s="190" t="s">
        <v>29</v>
      </c>
      <c r="C262" s="190"/>
      <c r="D262" s="190"/>
      <c r="E262" s="190"/>
      <c r="F262" s="190"/>
      <c r="G262" s="190"/>
      <c r="H262" s="190"/>
      <c r="I262" s="190"/>
      <c r="J262" s="191"/>
      <c r="K262" s="150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  <c r="AJ262" s="151"/>
      <c r="AK262" s="151"/>
      <c r="AL262" s="151"/>
      <c r="AM262" s="151"/>
      <c r="AN262" s="151"/>
      <c r="AO262" s="151"/>
      <c r="AP262" s="151"/>
      <c r="AQ262" s="151"/>
      <c r="AR262" s="151"/>
      <c r="AS262" s="151"/>
      <c r="AT262" s="151"/>
      <c r="AU262" s="151"/>
      <c r="AV262" s="151"/>
      <c r="AW262" s="151"/>
      <c r="AX262" s="151"/>
      <c r="AY262" s="151"/>
      <c r="AZ262" s="151"/>
      <c r="BA262" s="151"/>
      <c r="BB262" s="151"/>
      <c r="BC262" s="151"/>
      <c r="BD262" s="151"/>
      <c r="BE262" s="151"/>
      <c r="BF262" s="151"/>
      <c r="BG262" s="151"/>
      <c r="BH262" s="151"/>
      <c r="BI262" s="151"/>
      <c r="BJ262" s="151"/>
      <c r="BK262" s="151"/>
      <c r="BL262" s="151"/>
    </row>
    <row r="263" spans="1:64" s="29" customFormat="1" ht="15" customHeight="1" x14ac:dyDescent="0.2">
      <c r="A263" s="27"/>
      <c r="B263" s="12"/>
      <c r="C263" s="12"/>
      <c r="D263" s="12"/>
      <c r="E263" s="12"/>
      <c r="F263" s="12"/>
      <c r="G263" s="12"/>
      <c r="H263" s="12"/>
      <c r="I263" s="12"/>
      <c r="J263" s="13"/>
      <c r="K263" s="19"/>
      <c r="L263" s="15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</row>
    <row r="264" spans="1:64" s="29" customFormat="1" ht="14.25" x14ac:dyDescent="0.2">
      <c r="A264" s="17" t="s">
        <v>1</v>
      </c>
      <c r="B264" s="18" t="s">
        <v>181</v>
      </c>
      <c r="C264" s="165"/>
      <c r="D264" s="166" t="s">
        <v>96</v>
      </c>
      <c r="E264" s="166"/>
      <c r="F264" s="166"/>
      <c r="G264" s="166"/>
      <c r="H264" s="166"/>
      <c r="I264" s="166"/>
      <c r="J264" s="167"/>
      <c r="K264" s="24"/>
      <c r="L264" s="15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</row>
    <row r="265" spans="1:64" s="29" customFormat="1" ht="14.25" x14ac:dyDescent="0.2">
      <c r="A265" s="17" t="s">
        <v>1</v>
      </c>
      <c r="B265" s="20"/>
      <c r="C265" s="165"/>
      <c r="D265" s="166"/>
      <c r="E265" s="166"/>
      <c r="F265" s="166"/>
      <c r="G265" s="166"/>
      <c r="H265" s="166"/>
      <c r="I265" s="166"/>
      <c r="J265" s="167"/>
      <c r="K265" s="24"/>
      <c r="L265" s="35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</row>
    <row r="266" spans="1:64" s="29" customFormat="1" ht="28.5" customHeight="1" x14ac:dyDescent="0.2">
      <c r="A266" s="161" t="s">
        <v>16</v>
      </c>
      <c r="B266" s="162"/>
      <c r="C266" s="22" t="s">
        <v>6</v>
      </c>
      <c r="D266" s="22" t="s">
        <v>9</v>
      </c>
      <c r="E266" s="22" t="s">
        <v>17</v>
      </c>
      <c r="F266" s="23" t="s">
        <v>50</v>
      </c>
      <c r="G266" s="23"/>
      <c r="H266" s="22" t="s">
        <v>65</v>
      </c>
      <c r="I266" s="23" t="s">
        <v>8</v>
      </c>
      <c r="J266" s="113" t="s">
        <v>3</v>
      </c>
      <c r="K266" s="24"/>
      <c r="L266" s="35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</row>
    <row r="267" spans="1:64" s="29" customFormat="1" ht="34.5" customHeight="1" x14ac:dyDescent="0.2">
      <c r="A267" s="163" t="s">
        <v>103</v>
      </c>
      <c r="B267" s="164"/>
      <c r="C267" s="106" t="s">
        <v>135</v>
      </c>
      <c r="D267" s="106">
        <f>7.8+10.9+7.8+10.9</f>
        <v>37.4</v>
      </c>
      <c r="E267" s="106">
        <v>3</v>
      </c>
      <c r="F267" s="25">
        <f>ROUND(E267*D267,2)</f>
        <v>112.2</v>
      </c>
      <c r="G267" s="124"/>
      <c r="H267" s="106">
        <f>((2*1.2*3)+(1*2.1))</f>
        <v>9.2999999999999989</v>
      </c>
      <c r="I267" s="106">
        <f>ROUND((F267)-H267,2)</f>
        <v>102.9</v>
      </c>
      <c r="J267" s="170"/>
      <c r="K267" s="24"/>
      <c r="L267" s="15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</row>
    <row r="268" spans="1:64" s="29" customFormat="1" ht="15" customHeight="1" x14ac:dyDescent="0.2">
      <c r="A268" s="171" t="s">
        <v>4</v>
      </c>
      <c r="B268" s="172"/>
      <c r="C268" s="172"/>
      <c r="D268" s="172"/>
      <c r="E268" s="172"/>
      <c r="F268" s="172"/>
      <c r="G268" s="172"/>
      <c r="H268" s="172"/>
      <c r="I268" s="26">
        <f>ROUND(SUM(I267:I267),2)</f>
        <v>102.9</v>
      </c>
      <c r="J268" s="170"/>
      <c r="K268" s="24"/>
      <c r="L268" s="15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</row>
    <row r="269" spans="1:64" s="29" customFormat="1" ht="15" customHeight="1" x14ac:dyDescent="0.2">
      <c r="A269" s="119"/>
      <c r="B269" s="120"/>
      <c r="C269" s="120"/>
      <c r="D269" s="120"/>
      <c r="E269" s="120"/>
      <c r="F269" s="120"/>
      <c r="G269" s="120"/>
      <c r="H269" s="120"/>
      <c r="I269" s="140"/>
      <c r="J269" s="125"/>
      <c r="K269" s="24"/>
      <c r="L269" s="15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</row>
    <row r="270" spans="1:64" s="29" customFormat="1" ht="15" customHeight="1" x14ac:dyDescent="0.2">
      <c r="A270" s="17" t="s">
        <v>1</v>
      </c>
      <c r="B270" s="18" t="s">
        <v>182</v>
      </c>
      <c r="C270" s="165"/>
      <c r="D270" s="166" t="s">
        <v>282</v>
      </c>
      <c r="E270" s="166"/>
      <c r="F270" s="166"/>
      <c r="G270" s="166"/>
      <c r="H270" s="166"/>
      <c r="I270" s="166"/>
      <c r="J270" s="167"/>
      <c r="K270" s="24"/>
      <c r="L270" s="15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</row>
    <row r="271" spans="1:64" s="29" customFormat="1" ht="15" customHeight="1" x14ac:dyDescent="0.2">
      <c r="A271" s="17" t="s">
        <v>1</v>
      </c>
      <c r="B271" s="20"/>
      <c r="C271" s="165"/>
      <c r="D271" s="166"/>
      <c r="E271" s="166"/>
      <c r="F271" s="166"/>
      <c r="G271" s="166"/>
      <c r="H271" s="166"/>
      <c r="I271" s="166"/>
      <c r="J271" s="167"/>
      <c r="K271" s="24"/>
      <c r="L271" s="15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</row>
    <row r="272" spans="1:64" s="29" customFormat="1" ht="33.75" customHeight="1" x14ac:dyDescent="0.2">
      <c r="A272" s="161" t="s">
        <v>16</v>
      </c>
      <c r="B272" s="162"/>
      <c r="C272" s="22" t="s">
        <v>6</v>
      </c>
      <c r="D272" s="22"/>
      <c r="E272" s="22"/>
      <c r="F272" s="23" t="s">
        <v>50</v>
      </c>
      <c r="G272" s="23"/>
      <c r="H272" s="22" t="s">
        <v>65</v>
      </c>
      <c r="I272" s="23" t="s">
        <v>8</v>
      </c>
      <c r="J272" s="113" t="s">
        <v>3</v>
      </c>
      <c r="K272" s="24"/>
      <c r="L272" s="15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</row>
    <row r="273" spans="1:64" s="29" customFormat="1" ht="34.5" customHeight="1" x14ac:dyDescent="0.2">
      <c r="A273" s="168" t="s">
        <v>281</v>
      </c>
      <c r="B273" s="169"/>
      <c r="C273" s="106"/>
      <c r="D273" s="106"/>
      <c r="E273" s="106"/>
      <c r="F273" s="25">
        <f>(10.37+10.37)+(0.7+7.8*2)</f>
        <v>37.04</v>
      </c>
      <c r="G273" s="106"/>
      <c r="H273" s="106">
        <v>0</v>
      </c>
      <c r="I273" s="106">
        <f>ROUND((F273)-H273,2)</f>
        <v>37.04</v>
      </c>
      <c r="J273" s="170"/>
      <c r="K273" s="24"/>
      <c r="L273" s="15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</row>
    <row r="274" spans="1:64" s="29" customFormat="1" ht="15" customHeight="1" x14ac:dyDescent="0.2">
      <c r="A274" s="171" t="s">
        <v>4</v>
      </c>
      <c r="B274" s="172"/>
      <c r="C274" s="172"/>
      <c r="D274" s="172"/>
      <c r="E274" s="172"/>
      <c r="F274" s="172"/>
      <c r="G274" s="172"/>
      <c r="H274" s="172"/>
      <c r="I274" s="26">
        <f>ROUND(SUM(I273:I273),2)</f>
        <v>37.04</v>
      </c>
      <c r="J274" s="170"/>
      <c r="K274" s="24"/>
      <c r="L274" s="15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</row>
    <row r="275" spans="1:64" s="29" customFormat="1" ht="15" customHeight="1" x14ac:dyDescent="0.2">
      <c r="A275" s="27"/>
      <c r="B275" s="12"/>
      <c r="C275" s="12"/>
      <c r="D275" s="12"/>
      <c r="E275" s="12"/>
      <c r="F275" s="12"/>
      <c r="G275" s="12"/>
      <c r="H275" s="12"/>
      <c r="I275" s="12"/>
      <c r="J275" s="13"/>
      <c r="K275" s="24"/>
      <c r="L275" s="15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</row>
    <row r="276" spans="1:64" s="11" customFormat="1" ht="15" customHeight="1" x14ac:dyDescent="0.2">
      <c r="A276" s="17" t="s">
        <v>1</v>
      </c>
      <c r="B276" s="18" t="s">
        <v>183</v>
      </c>
      <c r="C276" s="165"/>
      <c r="D276" s="166" t="s">
        <v>122</v>
      </c>
      <c r="E276" s="166"/>
      <c r="F276" s="166"/>
      <c r="G276" s="166"/>
      <c r="H276" s="166"/>
      <c r="I276" s="166"/>
      <c r="J276" s="167"/>
      <c r="K276" s="14"/>
      <c r="L276" s="15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</row>
    <row r="277" spans="1:64" s="41" customFormat="1" ht="15" customHeight="1" x14ac:dyDescent="0.2">
      <c r="A277" s="17" t="s">
        <v>1</v>
      </c>
      <c r="B277" s="20"/>
      <c r="C277" s="165"/>
      <c r="D277" s="166"/>
      <c r="E277" s="166"/>
      <c r="F277" s="166"/>
      <c r="G277" s="166"/>
      <c r="H277" s="166"/>
      <c r="I277" s="166"/>
      <c r="J277" s="167"/>
      <c r="K277" s="19"/>
      <c r="L277" s="15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</row>
    <row r="278" spans="1:64" s="41" customFormat="1" ht="15" customHeight="1" x14ac:dyDescent="0.2">
      <c r="A278" s="161" t="s">
        <v>16</v>
      </c>
      <c r="B278" s="162"/>
      <c r="C278" s="22" t="s">
        <v>6</v>
      </c>
      <c r="D278" s="22" t="s">
        <v>9</v>
      </c>
      <c r="E278" s="22" t="s">
        <v>17</v>
      </c>
      <c r="F278" s="23" t="s">
        <v>50</v>
      </c>
      <c r="G278" s="23"/>
      <c r="H278" s="22"/>
      <c r="I278" s="23" t="s">
        <v>8</v>
      </c>
      <c r="J278" s="113" t="s">
        <v>3</v>
      </c>
      <c r="K278" s="19"/>
      <c r="L278" s="15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</row>
    <row r="279" spans="1:64" s="41" customFormat="1" ht="15" customHeight="1" x14ac:dyDescent="0.2">
      <c r="A279" s="163" t="s">
        <v>137</v>
      </c>
      <c r="B279" s="164"/>
      <c r="C279" s="106"/>
      <c r="D279" s="106">
        <v>3.5</v>
      </c>
      <c r="E279" s="106">
        <v>2.1</v>
      </c>
      <c r="F279" s="25">
        <f>ROUND(E279*D279,2)</f>
        <v>7.35</v>
      </c>
      <c r="G279" s="124"/>
      <c r="H279" s="124"/>
      <c r="I279" s="124">
        <f>F279</f>
        <v>7.35</v>
      </c>
      <c r="J279" s="170"/>
      <c r="K279" s="24"/>
      <c r="L279" s="15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</row>
    <row r="280" spans="1:64" s="41" customFormat="1" ht="15" customHeight="1" x14ac:dyDescent="0.2">
      <c r="A280" s="171" t="s">
        <v>4</v>
      </c>
      <c r="B280" s="172"/>
      <c r="C280" s="172"/>
      <c r="D280" s="172"/>
      <c r="E280" s="172"/>
      <c r="F280" s="172"/>
      <c r="G280" s="172"/>
      <c r="H280" s="172"/>
      <c r="I280" s="26">
        <f>ROUND(SUM(I279),2)</f>
        <v>7.35</v>
      </c>
      <c r="J280" s="170"/>
      <c r="K280" s="24"/>
      <c r="L280" s="15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</row>
    <row r="281" spans="1:64" s="41" customFormat="1" ht="15" customHeight="1" x14ac:dyDescent="0.2">
      <c r="A281" s="27"/>
      <c r="B281" s="12"/>
      <c r="C281" s="12"/>
      <c r="D281" s="12"/>
      <c r="E281" s="12"/>
      <c r="F281" s="12"/>
      <c r="G281" s="12"/>
      <c r="H281" s="12"/>
      <c r="I281" s="12"/>
      <c r="J281" s="13"/>
      <c r="K281" s="24"/>
      <c r="L281" s="15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</row>
    <row r="282" spans="1:64" s="41" customFormat="1" ht="15" customHeight="1" x14ac:dyDescent="0.2">
      <c r="A282" s="17" t="s">
        <v>5</v>
      </c>
      <c r="B282" s="18" t="s">
        <v>184</v>
      </c>
      <c r="C282" s="165"/>
      <c r="D282" s="166" t="s">
        <v>26</v>
      </c>
      <c r="E282" s="166"/>
      <c r="F282" s="166"/>
      <c r="G282" s="166"/>
      <c r="H282" s="166"/>
      <c r="I282" s="166"/>
      <c r="J282" s="167"/>
      <c r="K282" s="14"/>
      <c r="L282" s="43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</row>
    <row r="283" spans="1:64" s="41" customFormat="1" ht="15" customHeight="1" x14ac:dyDescent="0.2">
      <c r="A283" s="17" t="s">
        <v>1</v>
      </c>
      <c r="B283" s="20"/>
      <c r="C283" s="165"/>
      <c r="D283" s="166"/>
      <c r="E283" s="166"/>
      <c r="F283" s="166"/>
      <c r="G283" s="166"/>
      <c r="H283" s="166"/>
      <c r="I283" s="166"/>
      <c r="J283" s="167"/>
      <c r="K283" s="19"/>
      <c r="L283" s="15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</row>
    <row r="284" spans="1:64" s="41" customFormat="1" ht="33.75" customHeight="1" x14ac:dyDescent="0.2">
      <c r="A284" s="161" t="s">
        <v>16</v>
      </c>
      <c r="B284" s="162"/>
      <c r="C284" s="22" t="s">
        <v>6</v>
      </c>
      <c r="D284" s="22" t="s">
        <v>80</v>
      </c>
      <c r="E284" s="29"/>
      <c r="F284" s="22"/>
      <c r="G284" s="22"/>
      <c r="H284" s="22" t="s">
        <v>2</v>
      </c>
      <c r="I284" s="23" t="s">
        <v>69</v>
      </c>
      <c r="J284" s="113" t="s">
        <v>3</v>
      </c>
      <c r="K284" s="19"/>
      <c r="L284" s="15" t="s">
        <v>81</v>
      </c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</row>
    <row r="285" spans="1:64" s="41" customFormat="1" ht="15" customHeight="1" x14ac:dyDescent="0.2">
      <c r="A285" s="168" t="s">
        <v>104</v>
      </c>
      <c r="B285" s="169"/>
      <c r="C285" s="131"/>
      <c r="D285" s="106">
        <f>2+0.6</f>
        <v>2.6</v>
      </c>
      <c r="E285" s="29"/>
      <c r="F285" s="131"/>
      <c r="G285" s="131"/>
      <c r="H285" s="106">
        <v>3</v>
      </c>
      <c r="I285" s="25">
        <f>ROUND(H285*D285,2)</f>
        <v>7.8</v>
      </c>
      <c r="J285" s="173"/>
      <c r="K285" s="24"/>
      <c r="L285" s="15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</row>
    <row r="286" spans="1:64" s="41" customFormat="1" ht="15" customHeight="1" x14ac:dyDescent="0.2">
      <c r="A286" s="171" t="s">
        <v>4</v>
      </c>
      <c r="B286" s="172"/>
      <c r="C286" s="172"/>
      <c r="D286" s="172"/>
      <c r="E286" s="172"/>
      <c r="F286" s="172"/>
      <c r="G286" s="172"/>
      <c r="H286" s="172"/>
      <c r="I286" s="26">
        <f>ROUND(SUM(I285:I285),2)</f>
        <v>7.8</v>
      </c>
      <c r="J286" s="174"/>
      <c r="K286" s="24"/>
      <c r="L286" s="15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</row>
    <row r="287" spans="1:64" s="41" customFormat="1" ht="15" customHeight="1" x14ac:dyDescent="0.2">
      <c r="A287" s="27"/>
      <c r="B287" s="12"/>
      <c r="C287" s="12"/>
      <c r="D287" s="12"/>
      <c r="E287" s="12"/>
      <c r="F287" s="12"/>
      <c r="G287" s="12"/>
      <c r="H287" s="12"/>
      <c r="I287" s="12"/>
      <c r="J287" s="13"/>
      <c r="K287" s="44"/>
      <c r="L287" s="15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</row>
    <row r="288" spans="1:64" s="41" customFormat="1" ht="15" customHeight="1" x14ac:dyDescent="0.2">
      <c r="A288" s="17" t="s">
        <v>5</v>
      </c>
      <c r="B288" s="18" t="s">
        <v>185</v>
      </c>
      <c r="C288" s="165"/>
      <c r="D288" s="166" t="s">
        <v>27</v>
      </c>
      <c r="E288" s="166"/>
      <c r="F288" s="166"/>
      <c r="G288" s="166"/>
      <c r="H288" s="166"/>
      <c r="I288" s="166"/>
      <c r="J288" s="167"/>
      <c r="K288" s="14"/>
      <c r="L288" s="15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</row>
    <row r="289" spans="1:64" s="41" customFormat="1" ht="15" customHeight="1" x14ac:dyDescent="0.2">
      <c r="A289" s="17" t="s">
        <v>1</v>
      </c>
      <c r="B289" s="20"/>
      <c r="C289" s="165"/>
      <c r="D289" s="166"/>
      <c r="E289" s="166"/>
      <c r="F289" s="166"/>
      <c r="G289" s="166"/>
      <c r="H289" s="166"/>
      <c r="I289" s="166"/>
      <c r="J289" s="167"/>
      <c r="K289" s="19"/>
      <c r="L289" s="15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</row>
    <row r="290" spans="1:64" s="41" customFormat="1" ht="29.25" customHeight="1" x14ac:dyDescent="0.2">
      <c r="A290" s="161" t="s">
        <v>16</v>
      </c>
      <c r="B290" s="162"/>
      <c r="C290" s="22" t="s">
        <v>6</v>
      </c>
      <c r="D290" s="22" t="s">
        <v>80</v>
      </c>
      <c r="E290" s="29"/>
      <c r="F290" s="22"/>
      <c r="G290" s="22"/>
      <c r="H290" s="22" t="s">
        <v>2</v>
      </c>
      <c r="I290" s="23" t="s">
        <v>30</v>
      </c>
      <c r="J290" s="113" t="s">
        <v>3</v>
      </c>
      <c r="K290" s="19"/>
      <c r="L290" s="15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</row>
    <row r="291" spans="1:64" s="41" customFormat="1" ht="15" customHeight="1" x14ac:dyDescent="0.2">
      <c r="A291" s="168" t="str">
        <f>A285</f>
        <v>JANELA JN1 (200X120)</v>
      </c>
      <c r="B291" s="169"/>
      <c r="C291" s="131"/>
      <c r="D291" s="106">
        <f>D285</f>
        <v>2.6</v>
      </c>
      <c r="E291" s="29"/>
      <c r="F291" s="131"/>
      <c r="G291" s="131"/>
      <c r="H291" s="106">
        <f>H285</f>
        <v>3</v>
      </c>
      <c r="I291" s="25">
        <f>ROUND(H291*D291,2)</f>
        <v>7.8</v>
      </c>
      <c r="J291" s="173"/>
      <c r="K291" s="24"/>
      <c r="L291" s="15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</row>
    <row r="292" spans="1:64" s="41" customFormat="1" ht="14.25" x14ac:dyDescent="0.2">
      <c r="A292" s="171" t="s">
        <v>4</v>
      </c>
      <c r="B292" s="172"/>
      <c r="C292" s="172"/>
      <c r="D292" s="172"/>
      <c r="E292" s="172"/>
      <c r="F292" s="172"/>
      <c r="G292" s="172"/>
      <c r="H292" s="172"/>
      <c r="I292" s="26">
        <f>ROUND(SUM(I291:I291),2)</f>
        <v>7.8</v>
      </c>
      <c r="J292" s="174"/>
      <c r="K292" s="24"/>
      <c r="L292" s="15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</row>
    <row r="293" spans="1:64" s="41" customFormat="1" ht="15" customHeight="1" x14ac:dyDescent="0.2">
      <c r="A293" s="27"/>
      <c r="B293" s="12"/>
      <c r="C293" s="12"/>
      <c r="D293" s="12"/>
      <c r="E293" s="12"/>
      <c r="F293" s="12"/>
      <c r="G293" s="12"/>
      <c r="H293" s="12"/>
      <c r="I293" s="12"/>
      <c r="J293" s="13"/>
      <c r="K293" s="24"/>
      <c r="L293" s="15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</row>
    <row r="294" spans="1:64" s="11" customFormat="1" ht="15" customHeight="1" x14ac:dyDescent="0.2">
      <c r="A294" s="17" t="s">
        <v>5</v>
      </c>
      <c r="B294" s="18" t="s">
        <v>186</v>
      </c>
      <c r="C294" s="165"/>
      <c r="D294" s="166" t="s">
        <v>28</v>
      </c>
      <c r="E294" s="166"/>
      <c r="F294" s="166"/>
      <c r="G294" s="166"/>
      <c r="H294" s="166"/>
      <c r="I294" s="166"/>
      <c r="J294" s="167"/>
      <c r="K294" s="14"/>
      <c r="L294" s="43">
        <f>I336+I320</f>
        <v>281.31</v>
      </c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</row>
    <row r="295" spans="1:64" s="45" customFormat="1" ht="15" customHeight="1" x14ac:dyDescent="0.2">
      <c r="A295" s="17" t="s">
        <v>1</v>
      </c>
      <c r="B295" s="20"/>
      <c r="C295" s="165"/>
      <c r="D295" s="166"/>
      <c r="E295" s="166"/>
      <c r="F295" s="166"/>
      <c r="G295" s="166"/>
      <c r="H295" s="166"/>
      <c r="I295" s="166"/>
      <c r="J295" s="167"/>
      <c r="K295" s="19"/>
      <c r="L295" s="15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</row>
    <row r="296" spans="1:64" s="22" customFormat="1" ht="30.75" customHeight="1" x14ac:dyDescent="0.2">
      <c r="A296" s="161" t="s">
        <v>16</v>
      </c>
      <c r="B296" s="162"/>
      <c r="C296" s="22" t="s">
        <v>6</v>
      </c>
      <c r="D296" s="22" t="s">
        <v>80</v>
      </c>
      <c r="E296" s="29"/>
      <c r="H296" s="22" t="s">
        <v>2</v>
      </c>
      <c r="I296" s="23" t="s">
        <v>30</v>
      </c>
      <c r="J296" s="113" t="s">
        <v>3</v>
      </c>
      <c r="K296" s="19"/>
      <c r="L296" s="15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</row>
    <row r="297" spans="1:64" s="46" customFormat="1" x14ac:dyDescent="0.2">
      <c r="A297" s="163" t="s">
        <v>105</v>
      </c>
      <c r="B297" s="164"/>
      <c r="C297" s="131"/>
      <c r="D297" s="106">
        <f>1+0.6</f>
        <v>1.6</v>
      </c>
      <c r="E297" s="29"/>
      <c r="F297" s="131"/>
      <c r="G297" s="131"/>
      <c r="H297" s="106">
        <v>1</v>
      </c>
      <c r="I297" s="25">
        <f>ROUND(D297*H297,2)</f>
        <v>1.6</v>
      </c>
      <c r="J297" s="170"/>
      <c r="K297" s="24"/>
      <c r="L297" s="15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</row>
    <row r="298" spans="1:64" s="46" customFormat="1" ht="14.25" x14ac:dyDescent="0.2">
      <c r="A298" s="171" t="s">
        <v>4</v>
      </c>
      <c r="B298" s="172"/>
      <c r="C298" s="172"/>
      <c r="D298" s="172"/>
      <c r="E298" s="172"/>
      <c r="F298" s="172"/>
      <c r="G298" s="172"/>
      <c r="H298" s="172"/>
      <c r="I298" s="26">
        <f>ROUND(SUM(I297:I297),2)</f>
        <v>1.6</v>
      </c>
      <c r="J298" s="170"/>
      <c r="K298" s="24"/>
      <c r="L298" s="15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</row>
    <row r="299" spans="1:64" s="46" customFormat="1" ht="14.25" x14ac:dyDescent="0.2">
      <c r="A299" s="27"/>
      <c r="B299" s="12"/>
      <c r="C299" s="12"/>
      <c r="D299" s="12"/>
      <c r="E299" s="12"/>
      <c r="F299" s="12"/>
      <c r="G299" s="12"/>
      <c r="H299" s="12"/>
      <c r="I299" s="12"/>
      <c r="J299" s="13"/>
      <c r="K299" s="24"/>
      <c r="L299" s="15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</row>
    <row r="300" spans="1:64" s="46" customFormat="1" ht="14.25" x14ac:dyDescent="0.2">
      <c r="A300" s="17" t="s">
        <v>1</v>
      </c>
      <c r="B300" s="18" t="s">
        <v>187</v>
      </c>
      <c r="C300" s="165"/>
      <c r="D300" s="166" t="s">
        <v>123</v>
      </c>
      <c r="E300" s="166"/>
      <c r="F300" s="166"/>
      <c r="G300" s="166"/>
      <c r="H300" s="166"/>
      <c r="I300" s="166"/>
      <c r="J300" s="167"/>
      <c r="K300" s="24"/>
      <c r="L300" s="15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</row>
    <row r="301" spans="1:64" s="46" customFormat="1" ht="14.25" x14ac:dyDescent="0.2">
      <c r="A301" s="17" t="s">
        <v>1</v>
      </c>
      <c r="B301" s="20"/>
      <c r="C301" s="165"/>
      <c r="D301" s="166"/>
      <c r="E301" s="166"/>
      <c r="F301" s="166"/>
      <c r="G301" s="166"/>
      <c r="H301" s="166"/>
      <c r="I301" s="166"/>
      <c r="J301" s="167"/>
      <c r="K301" s="24"/>
      <c r="L301" s="15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</row>
    <row r="302" spans="1:64" s="46" customFormat="1" ht="28.5" x14ac:dyDescent="0.2">
      <c r="A302" s="161" t="s">
        <v>16</v>
      </c>
      <c r="B302" s="162"/>
      <c r="C302" s="22" t="s">
        <v>6</v>
      </c>
      <c r="D302" s="22" t="s">
        <v>9</v>
      </c>
      <c r="E302" s="22" t="s">
        <v>17</v>
      </c>
      <c r="F302" s="22" t="s">
        <v>32</v>
      </c>
      <c r="G302" s="23" t="s">
        <v>50</v>
      </c>
      <c r="H302" s="22" t="s">
        <v>65</v>
      </c>
      <c r="I302" s="23" t="s">
        <v>8</v>
      </c>
      <c r="J302" s="113" t="s">
        <v>3</v>
      </c>
      <c r="K302" s="24"/>
      <c r="L302" s="15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</row>
    <row r="303" spans="1:64" s="46" customFormat="1" ht="15" customHeight="1" x14ac:dyDescent="0.2">
      <c r="A303" s="163" t="s">
        <v>139</v>
      </c>
      <c r="B303" s="164"/>
      <c r="C303" s="106" t="s">
        <v>138</v>
      </c>
      <c r="D303" s="106">
        <f>7.8+10.5+7.8+10.5</f>
        <v>36.6</v>
      </c>
      <c r="E303" s="106">
        <v>3</v>
      </c>
      <c r="F303" s="106">
        <v>1</v>
      </c>
      <c r="G303" s="106">
        <f>ROUND((D303*E303*F303),2)</f>
        <v>109.8</v>
      </c>
      <c r="H303" s="106">
        <f>((2*1.2*3)+(1*2.1))</f>
        <v>9.2999999999999989</v>
      </c>
      <c r="I303" s="106">
        <f>ROUND(SUM(G303:G303)-H303,2)</f>
        <v>100.5</v>
      </c>
      <c r="J303" s="170"/>
      <c r="K303" s="44"/>
      <c r="L303" s="15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</row>
    <row r="304" spans="1:64" s="11" customFormat="1" ht="15" customHeight="1" x14ac:dyDescent="0.2">
      <c r="A304" s="163" t="s">
        <v>140</v>
      </c>
      <c r="B304" s="164"/>
      <c r="C304" s="106" t="s">
        <v>141</v>
      </c>
      <c r="D304" s="106">
        <f>8.2+10.9+8.2+10.9</f>
        <v>38.200000000000003</v>
      </c>
      <c r="E304" s="106">
        <v>3</v>
      </c>
      <c r="F304" s="106">
        <v>1</v>
      </c>
      <c r="G304" s="106">
        <f>ROUND((D304*E304*F304),2)</f>
        <v>114.6</v>
      </c>
      <c r="H304" s="106">
        <f>((2*1.2*3)+(1*2.1))</f>
        <v>9.2999999999999989</v>
      </c>
      <c r="I304" s="106">
        <f>ROUND(SUM(G304:G304)-H304,2)</f>
        <v>105.3</v>
      </c>
      <c r="J304" s="170"/>
      <c r="K304" s="14"/>
      <c r="L304" s="15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</row>
    <row r="305" spans="1:64" s="139" customFormat="1" ht="15" customHeight="1" x14ac:dyDescent="0.2">
      <c r="A305" s="163" t="s">
        <v>113</v>
      </c>
      <c r="B305" s="164"/>
      <c r="C305" s="106" t="s">
        <v>138</v>
      </c>
      <c r="D305" s="106">
        <f>7.8+10.5+7.8+10.5</f>
        <v>36.6</v>
      </c>
      <c r="E305" s="106">
        <v>0.85</v>
      </c>
      <c r="F305" s="106">
        <v>1</v>
      </c>
      <c r="G305" s="106">
        <f>ROUND((D305*E305*F305),2)</f>
        <v>31.11</v>
      </c>
      <c r="H305" s="106">
        <v>0</v>
      </c>
      <c r="I305" s="106">
        <f>ROUND(SUM(G305:G305)-H305,2)</f>
        <v>31.11</v>
      </c>
      <c r="J305" s="170"/>
      <c r="K305" s="137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  <c r="AI305" s="138"/>
      <c r="AJ305" s="138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  <c r="AV305" s="138"/>
      <c r="AW305" s="138"/>
      <c r="AX305" s="138"/>
      <c r="AY305" s="138"/>
      <c r="AZ305" s="138"/>
      <c r="BA305" s="138"/>
      <c r="BB305" s="138"/>
      <c r="BC305" s="138"/>
      <c r="BD305" s="138"/>
      <c r="BE305" s="138"/>
      <c r="BF305" s="138"/>
      <c r="BG305" s="138"/>
      <c r="BH305" s="138"/>
      <c r="BI305" s="138"/>
      <c r="BJ305" s="138"/>
      <c r="BK305" s="138"/>
      <c r="BL305" s="138"/>
    </row>
    <row r="306" spans="1:64" s="11" customFormat="1" ht="34.5" customHeight="1" x14ac:dyDescent="0.2">
      <c r="A306" s="163" t="s">
        <v>284</v>
      </c>
      <c r="B306" s="164"/>
      <c r="C306" s="106" t="s">
        <v>285</v>
      </c>
      <c r="D306" s="106"/>
      <c r="E306" s="106"/>
      <c r="F306" s="106">
        <v>1</v>
      </c>
      <c r="G306" s="106">
        <f>(10.37+10.37)+(0.7+7.8*2)</f>
        <v>37.04</v>
      </c>
      <c r="H306" s="106">
        <v>0</v>
      </c>
      <c r="I306" s="106">
        <f>ROUND(SUM(G306:G306)-H306,2)</f>
        <v>37.04</v>
      </c>
      <c r="J306" s="170"/>
      <c r="K306" s="14"/>
      <c r="L306" s="15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</row>
    <row r="307" spans="1:64" s="29" customFormat="1" ht="15" customHeight="1" x14ac:dyDescent="0.2">
      <c r="A307" s="163" t="s">
        <v>143</v>
      </c>
      <c r="B307" s="164"/>
      <c r="C307" s="106" t="s">
        <v>219</v>
      </c>
      <c r="D307" s="106"/>
      <c r="E307" s="106"/>
      <c r="F307" s="106">
        <v>1</v>
      </c>
      <c r="G307" s="106">
        <f>(6.1)+(1.5*0.84)*F307</f>
        <v>7.3599999999999994</v>
      </c>
      <c r="H307" s="106">
        <v>0</v>
      </c>
      <c r="I307" s="106">
        <f>ROUND(SUM(G307:G307)-H307,2)</f>
        <v>7.36</v>
      </c>
      <c r="J307" s="170"/>
      <c r="K307" s="19"/>
      <c r="L307" s="15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</row>
    <row r="308" spans="1:64" s="29" customFormat="1" ht="15" customHeight="1" x14ac:dyDescent="0.2">
      <c r="A308" s="194" t="s">
        <v>4</v>
      </c>
      <c r="B308" s="195"/>
      <c r="C308" s="195"/>
      <c r="D308" s="195"/>
      <c r="E308" s="195"/>
      <c r="F308" s="195"/>
      <c r="G308" s="195"/>
      <c r="H308" s="196"/>
      <c r="I308" s="40">
        <f>ROUND(SUM(I303:I307),2)</f>
        <v>281.31</v>
      </c>
      <c r="J308" s="170"/>
      <c r="K308" s="19"/>
      <c r="L308" s="15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</row>
    <row r="309" spans="1:64" s="29" customFormat="1" ht="15" customHeight="1" x14ac:dyDescent="0.2">
      <c r="A309" s="27"/>
      <c r="B309" s="12"/>
      <c r="C309" s="12"/>
      <c r="D309" s="12"/>
      <c r="E309" s="12"/>
      <c r="F309" s="12"/>
      <c r="G309" s="12"/>
      <c r="H309" s="12"/>
      <c r="I309" s="12"/>
      <c r="J309" s="13"/>
      <c r="K309" s="24"/>
      <c r="L309" s="15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</row>
    <row r="310" spans="1:64" s="29" customFormat="1" ht="15" customHeight="1" x14ac:dyDescent="0.2">
      <c r="A310" s="17" t="s">
        <v>1</v>
      </c>
      <c r="B310" s="18" t="s">
        <v>188</v>
      </c>
      <c r="C310" s="165"/>
      <c r="D310" s="166" t="s">
        <v>53</v>
      </c>
      <c r="E310" s="166"/>
      <c r="F310" s="166"/>
      <c r="G310" s="166"/>
      <c r="H310" s="166"/>
      <c r="I310" s="166"/>
      <c r="J310" s="167"/>
      <c r="K310" s="24"/>
      <c r="L310" s="15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</row>
    <row r="311" spans="1:64" s="29" customFormat="1" ht="15" customHeight="1" x14ac:dyDescent="0.2">
      <c r="A311" s="17" t="s">
        <v>1</v>
      </c>
      <c r="B311" s="20"/>
      <c r="C311" s="165"/>
      <c r="D311" s="166"/>
      <c r="E311" s="166"/>
      <c r="F311" s="166"/>
      <c r="G311" s="166"/>
      <c r="H311" s="166"/>
      <c r="I311" s="166"/>
      <c r="J311" s="167"/>
      <c r="K311" s="24"/>
      <c r="L311" s="15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</row>
    <row r="312" spans="1:64" s="29" customFormat="1" ht="15" customHeight="1" x14ac:dyDescent="0.2">
      <c r="A312" s="161" t="s">
        <v>16</v>
      </c>
      <c r="B312" s="162"/>
      <c r="C312" s="22" t="s">
        <v>6</v>
      </c>
      <c r="D312" s="22" t="s">
        <v>50</v>
      </c>
      <c r="E312" s="22"/>
      <c r="F312" s="16"/>
      <c r="G312" s="41"/>
      <c r="H312" s="22" t="s">
        <v>2</v>
      </c>
      <c r="I312" s="23" t="s">
        <v>8</v>
      </c>
      <c r="J312" s="113" t="s">
        <v>3</v>
      </c>
      <c r="K312" s="24"/>
      <c r="L312" s="35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</row>
    <row r="313" spans="1:64" s="11" customFormat="1" ht="15" customHeight="1" x14ac:dyDescent="0.2">
      <c r="A313" s="163" t="s">
        <v>142</v>
      </c>
      <c r="B313" s="164"/>
      <c r="C313" s="23" t="s">
        <v>144</v>
      </c>
      <c r="D313" s="106">
        <v>81.900000000000006</v>
      </c>
      <c r="E313" s="106"/>
      <c r="F313" s="16"/>
      <c r="G313" s="16"/>
      <c r="H313" s="106">
        <v>1</v>
      </c>
      <c r="I313" s="106">
        <f>ROUND(D313*H313,2)</f>
        <v>81.900000000000006</v>
      </c>
      <c r="J313" s="113"/>
      <c r="K313" s="14"/>
      <c r="L313" s="15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</row>
    <row r="314" spans="1:64" s="29" customFormat="1" ht="15" customHeight="1" x14ac:dyDescent="0.2">
      <c r="A314" s="194" t="s">
        <v>4</v>
      </c>
      <c r="B314" s="195"/>
      <c r="C314" s="195"/>
      <c r="D314" s="195"/>
      <c r="E314" s="195"/>
      <c r="F314" s="195"/>
      <c r="G314" s="195"/>
      <c r="H314" s="196"/>
      <c r="I314" s="40">
        <f>ROUND(SUM(I313:I313),2)</f>
        <v>81.900000000000006</v>
      </c>
      <c r="J314" s="122"/>
      <c r="K314" s="19"/>
      <c r="L314" s="15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</row>
    <row r="315" spans="1:64" s="29" customFormat="1" ht="15" customHeight="1" x14ac:dyDescent="0.2">
      <c r="A315" s="27"/>
      <c r="B315" s="12"/>
      <c r="C315" s="12"/>
      <c r="D315" s="41"/>
      <c r="E315" s="41"/>
      <c r="F315" s="41"/>
      <c r="G315" s="41"/>
      <c r="H315" s="41"/>
      <c r="I315" s="41"/>
      <c r="J315" s="42"/>
      <c r="K315" s="19"/>
      <c r="L315" s="35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</row>
    <row r="316" spans="1:64" s="29" customFormat="1" ht="15" customHeight="1" x14ac:dyDescent="0.2">
      <c r="A316" s="17" t="s">
        <v>1</v>
      </c>
      <c r="B316" s="18" t="s">
        <v>189</v>
      </c>
      <c r="C316" s="165"/>
      <c r="D316" s="155" t="s">
        <v>45</v>
      </c>
      <c r="E316" s="156"/>
      <c r="F316" s="156"/>
      <c r="G316" s="156"/>
      <c r="H316" s="156"/>
      <c r="I316" s="156"/>
      <c r="J316" s="157"/>
      <c r="K316" s="24"/>
      <c r="L316" s="15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</row>
    <row r="317" spans="1:64" s="29" customFormat="1" ht="15" customHeight="1" x14ac:dyDescent="0.2">
      <c r="A317" s="17" t="s">
        <v>1</v>
      </c>
      <c r="B317" s="20"/>
      <c r="C317" s="165"/>
      <c r="D317" s="158"/>
      <c r="E317" s="159"/>
      <c r="F317" s="159"/>
      <c r="G317" s="159"/>
      <c r="H317" s="159"/>
      <c r="I317" s="159"/>
      <c r="J317" s="160"/>
      <c r="K317" s="24"/>
      <c r="L317" s="15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</row>
    <row r="318" spans="1:64" s="29" customFormat="1" ht="15" customHeight="1" x14ac:dyDescent="0.2">
      <c r="A318" s="192" t="s">
        <v>16</v>
      </c>
      <c r="B318" s="193"/>
      <c r="C318" s="22" t="s">
        <v>6</v>
      </c>
      <c r="D318" s="22" t="s">
        <v>9</v>
      </c>
      <c r="E318" s="22" t="s">
        <v>17</v>
      </c>
      <c r="F318" s="22" t="s">
        <v>32</v>
      </c>
      <c r="G318" s="16"/>
      <c r="H318" s="22" t="s">
        <v>2</v>
      </c>
      <c r="I318" s="22" t="s">
        <v>8</v>
      </c>
      <c r="J318" s="113" t="s">
        <v>3</v>
      </c>
      <c r="K318" s="24"/>
      <c r="L318" s="15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</row>
    <row r="319" spans="1:64" s="11" customFormat="1" ht="15" customHeight="1" x14ac:dyDescent="0.2">
      <c r="A319" s="163" t="s">
        <v>107</v>
      </c>
      <c r="B319" s="164"/>
      <c r="C319" s="131" t="s">
        <v>106</v>
      </c>
      <c r="D319" s="106">
        <f>1.8+0.55</f>
        <v>2.35</v>
      </c>
      <c r="E319" s="106">
        <v>0.5</v>
      </c>
      <c r="F319" s="106">
        <v>1</v>
      </c>
      <c r="G319" s="16"/>
      <c r="H319" s="106">
        <v>1</v>
      </c>
      <c r="I319" s="106">
        <f>ROUND(D319*E319*F319*H319,2)</f>
        <v>1.18</v>
      </c>
      <c r="J319" s="173"/>
      <c r="K319" s="14"/>
      <c r="L319" s="15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</row>
    <row r="320" spans="1:64" s="29" customFormat="1" ht="15" customHeight="1" x14ac:dyDescent="0.2">
      <c r="A320" s="194" t="s">
        <v>4</v>
      </c>
      <c r="B320" s="195"/>
      <c r="C320" s="195"/>
      <c r="D320" s="195"/>
      <c r="E320" s="195"/>
      <c r="F320" s="195"/>
      <c r="G320" s="195"/>
      <c r="H320" s="196"/>
      <c r="I320" s="40">
        <f>ROUND(SUM(I319:I319),2)</f>
        <v>1.18</v>
      </c>
      <c r="J320" s="174"/>
      <c r="K320" s="19"/>
      <c r="L320" s="15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</row>
    <row r="321" spans="1:64" s="29" customFormat="1" ht="15" customHeight="1" x14ac:dyDescent="0.2">
      <c r="A321" s="27"/>
      <c r="B321" s="12"/>
      <c r="C321" s="12"/>
      <c r="D321" s="12"/>
      <c r="E321" s="12"/>
      <c r="F321" s="12"/>
      <c r="G321" s="12"/>
      <c r="H321" s="12"/>
      <c r="I321" s="12"/>
      <c r="J321" s="13"/>
      <c r="K321" s="19"/>
      <c r="L321" s="15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</row>
    <row r="322" spans="1:64" s="29" customFormat="1" ht="15" customHeight="1" x14ac:dyDescent="0.2">
      <c r="A322" s="17" t="s">
        <v>1</v>
      </c>
      <c r="B322" s="18" t="s">
        <v>190</v>
      </c>
      <c r="C322" s="165"/>
      <c r="D322" s="166" t="s">
        <v>48</v>
      </c>
      <c r="E322" s="166"/>
      <c r="F322" s="166"/>
      <c r="G322" s="166"/>
      <c r="H322" s="166"/>
      <c r="I322" s="166"/>
      <c r="J322" s="167"/>
      <c r="K322" s="24"/>
      <c r="L322" s="15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</row>
    <row r="323" spans="1:64" s="29" customFormat="1" ht="15" customHeight="1" x14ac:dyDescent="0.2">
      <c r="A323" s="17" t="s">
        <v>1</v>
      </c>
      <c r="B323" s="20"/>
      <c r="C323" s="165"/>
      <c r="D323" s="166"/>
      <c r="E323" s="166"/>
      <c r="F323" s="166"/>
      <c r="G323" s="166"/>
      <c r="H323" s="166"/>
      <c r="I323" s="166"/>
      <c r="J323" s="167"/>
      <c r="K323" s="24"/>
      <c r="L323" s="15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</row>
    <row r="324" spans="1:64" s="29" customFormat="1" ht="15" customHeight="1" x14ac:dyDescent="0.2">
      <c r="A324" s="161" t="s">
        <v>16</v>
      </c>
      <c r="B324" s="162"/>
      <c r="C324" s="22" t="s">
        <v>6</v>
      </c>
      <c r="D324" s="22" t="s">
        <v>50</v>
      </c>
      <c r="E324" s="22"/>
      <c r="F324" s="22"/>
      <c r="H324" s="22" t="s">
        <v>2</v>
      </c>
      <c r="I324" s="23" t="s">
        <v>8</v>
      </c>
      <c r="J324" s="113" t="s">
        <v>3</v>
      </c>
      <c r="K324" s="24"/>
      <c r="L324" s="15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</row>
    <row r="325" spans="1:64" s="11" customFormat="1" ht="15" customHeight="1" x14ac:dyDescent="0.2">
      <c r="A325" s="163" t="s">
        <v>49</v>
      </c>
      <c r="B325" s="164"/>
      <c r="C325" s="23" t="s">
        <v>144</v>
      </c>
      <c r="D325" s="106">
        <f>I314</f>
        <v>81.900000000000006</v>
      </c>
      <c r="E325" s="106"/>
      <c r="F325" s="106"/>
      <c r="G325" s="29"/>
      <c r="H325" s="106">
        <v>1</v>
      </c>
      <c r="I325" s="25">
        <f>ROUND(D325*H325,2)</f>
        <v>81.900000000000006</v>
      </c>
      <c r="J325" s="170"/>
      <c r="K325" s="14"/>
      <c r="L325" s="15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</row>
    <row r="326" spans="1:64" s="29" customFormat="1" ht="15" customHeight="1" x14ac:dyDescent="0.2">
      <c r="A326" s="194" t="s">
        <v>4</v>
      </c>
      <c r="B326" s="195"/>
      <c r="C326" s="195"/>
      <c r="D326" s="195"/>
      <c r="E326" s="195"/>
      <c r="F326" s="195"/>
      <c r="G326" s="195"/>
      <c r="H326" s="196"/>
      <c r="I326" s="40">
        <f>ROUND(SUM(I325:I325),2)</f>
        <v>81.900000000000006</v>
      </c>
      <c r="J326" s="170"/>
      <c r="K326" s="19"/>
      <c r="L326" s="15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</row>
    <row r="327" spans="1:64" s="29" customFormat="1" ht="15" customHeight="1" x14ac:dyDescent="0.2">
      <c r="A327" s="161"/>
      <c r="B327" s="228"/>
      <c r="C327" s="228"/>
      <c r="D327" s="228"/>
      <c r="E327" s="228"/>
      <c r="F327" s="228"/>
      <c r="G327" s="228"/>
      <c r="H327" s="228"/>
      <c r="I327" s="228"/>
      <c r="J327" s="229"/>
      <c r="K327" s="19"/>
      <c r="L327" s="15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</row>
    <row r="328" spans="1:64" s="29" customFormat="1" ht="15" customHeight="1" x14ac:dyDescent="0.2">
      <c r="A328" s="17" t="s">
        <v>1</v>
      </c>
      <c r="B328" s="18" t="s">
        <v>283</v>
      </c>
      <c r="C328" s="165"/>
      <c r="D328" s="155" t="s">
        <v>292</v>
      </c>
      <c r="E328" s="156"/>
      <c r="F328" s="156"/>
      <c r="G328" s="156"/>
      <c r="H328" s="156"/>
      <c r="I328" s="156"/>
      <c r="J328" s="157"/>
      <c r="K328" s="24"/>
      <c r="L328" s="15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</row>
    <row r="329" spans="1:64" s="29" customFormat="1" ht="15" customHeight="1" x14ac:dyDescent="0.2">
      <c r="A329" s="17" t="s">
        <v>1</v>
      </c>
      <c r="B329" s="20"/>
      <c r="C329" s="165"/>
      <c r="D329" s="158"/>
      <c r="E329" s="159"/>
      <c r="F329" s="159"/>
      <c r="G329" s="159"/>
      <c r="H329" s="159"/>
      <c r="I329" s="159"/>
      <c r="J329" s="160"/>
      <c r="K329" s="24"/>
      <c r="L329" s="15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</row>
    <row r="330" spans="1:64" s="29" customFormat="1" ht="43.5" customHeight="1" x14ac:dyDescent="0.2">
      <c r="A330" s="161" t="s">
        <v>16</v>
      </c>
      <c r="B330" s="162"/>
      <c r="C330" s="22" t="s">
        <v>6</v>
      </c>
      <c r="D330" s="22" t="s">
        <v>9</v>
      </c>
      <c r="E330" s="22" t="s">
        <v>17</v>
      </c>
      <c r="F330" s="22" t="s">
        <v>32</v>
      </c>
      <c r="G330" s="23" t="s">
        <v>50</v>
      </c>
      <c r="H330" s="22" t="s">
        <v>220</v>
      </c>
      <c r="I330" s="23" t="s">
        <v>8</v>
      </c>
      <c r="J330" s="113" t="s">
        <v>3</v>
      </c>
      <c r="K330" s="24"/>
      <c r="L330" s="15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</row>
    <row r="331" spans="1:64" s="11" customFormat="1" ht="15" customHeight="1" x14ac:dyDescent="0.2">
      <c r="A331" s="163" t="s">
        <v>139</v>
      </c>
      <c r="B331" s="164"/>
      <c r="C331" s="106" t="s">
        <v>138</v>
      </c>
      <c r="D331" s="106">
        <f>7.8+10.5+7.8+10.5</f>
        <v>36.6</v>
      </c>
      <c r="E331" s="106">
        <v>3</v>
      </c>
      <c r="F331" s="106">
        <v>1</v>
      </c>
      <c r="G331" s="106">
        <f>ROUND((D331*E331*F331),2)</f>
        <v>109.8</v>
      </c>
      <c r="H331" s="106">
        <f>(2*1.2*3)+(1*2.1)+(I320)</f>
        <v>10.479999999999999</v>
      </c>
      <c r="I331" s="106">
        <f>ROUND(SUM(G331:G331)-H331,2)</f>
        <v>99.32</v>
      </c>
      <c r="J331" s="173"/>
      <c r="K331" s="14"/>
      <c r="L331" s="15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</row>
    <row r="332" spans="1:64" s="29" customFormat="1" x14ac:dyDescent="0.2">
      <c r="A332" s="163" t="s">
        <v>140</v>
      </c>
      <c r="B332" s="164"/>
      <c r="C332" s="106" t="s">
        <v>141</v>
      </c>
      <c r="D332" s="106">
        <f>8.2+10.9+8.2+10.9</f>
        <v>38.200000000000003</v>
      </c>
      <c r="E332" s="106">
        <v>3</v>
      </c>
      <c r="F332" s="106">
        <v>1</v>
      </c>
      <c r="G332" s="106">
        <f>ROUND((D332*E332*F332),2)</f>
        <v>114.6</v>
      </c>
      <c r="H332" s="106">
        <f>((2*1.2*3)+(1*2.1))</f>
        <v>9.2999999999999989</v>
      </c>
      <c r="I332" s="106">
        <f>ROUND(SUM(G332:G332)-H332,2)</f>
        <v>105.3</v>
      </c>
      <c r="J332" s="207"/>
      <c r="K332" s="19"/>
      <c r="L332" s="15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</row>
    <row r="333" spans="1:64" s="29" customFormat="1" ht="15" customHeight="1" x14ac:dyDescent="0.2">
      <c r="A333" s="163" t="s">
        <v>113</v>
      </c>
      <c r="B333" s="164"/>
      <c r="C333" s="106" t="s">
        <v>138</v>
      </c>
      <c r="D333" s="106">
        <f>7.8+10.5+7.8+10.5</f>
        <v>36.6</v>
      </c>
      <c r="E333" s="106">
        <v>0.85</v>
      </c>
      <c r="F333" s="106">
        <v>1</v>
      </c>
      <c r="G333" s="106">
        <f>ROUND((D333*E333*F333),2)</f>
        <v>31.11</v>
      </c>
      <c r="H333" s="106">
        <v>0</v>
      </c>
      <c r="I333" s="106">
        <f>ROUND(SUM(G333:G333)-H333,2)</f>
        <v>31.11</v>
      </c>
      <c r="J333" s="207"/>
      <c r="K333" s="19"/>
      <c r="L333" s="15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</row>
    <row r="334" spans="1:64" s="29" customFormat="1" ht="36" customHeight="1" x14ac:dyDescent="0.2">
      <c r="A334" s="163" t="s">
        <v>284</v>
      </c>
      <c r="B334" s="164"/>
      <c r="C334" s="106" t="s">
        <v>285</v>
      </c>
      <c r="D334" s="106"/>
      <c r="E334" s="106"/>
      <c r="F334" s="106">
        <v>1</v>
      </c>
      <c r="G334" s="106">
        <f>(10.37+10.37)+(0.7+7.8*2)</f>
        <v>37.04</v>
      </c>
      <c r="H334" s="106">
        <v>0</v>
      </c>
      <c r="I334" s="106">
        <f>ROUND(SUM(G334:G334)-H334,2)</f>
        <v>37.04</v>
      </c>
      <c r="J334" s="207"/>
      <c r="K334" s="24"/>
      <c r="L334" s="15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</row>
    <row r="335" spans="1:64" s="22" customFormat="1" ht="15" customHeight="1" x14ac:dyDescent="0.2">
      <c r="A335" s="163" t="s">
        <v>143</v>
      </c>
      <c r="B335" s="164"/>
      <c r="C335" s="106" t="s">
        <v>219</v>
      </c>
      <c r="D335" s="106"/>
      <c r="E335" s="106"/>
      <c r="F335" s="106">
        <v>1</v>
      </c>
      <c r="G335" s="106">
        <f>(6.1)+(1.5*0.84)*F335</f>
        <v>7.3599999999999994</v>
      </c>
      <c r="H335" s="106">
        <v>0</v>
      </c>
      <c r="I335" s="106">
        <f>ROUND(SUM(G335:G335)-H335,2)</f>
        <v>7.36</v>
      </c>
      <c r="J335" s="207"/>
      <c r="K335" s="24"/>
      <c r="L335" s="15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</row>
    <row r="336" spans="1:64" s="16" customFormat="1" ht="15" customHeight="1" x14ac:dyDescent="0.2">
      <c r="A336" s="194" t="s">
        <v>4</v>
      </c>
      <c r="B336" s="195"/>
      <c r="C336" s="195"/>
      <c r="D336" s="195"/>
      <c r="E336" s="195"/>
      <c r="F336" s="195"/>
      <c r="G336" s="195"/>
      <c r="H336" s="196"/>
      <c r="I336" s="40">
        <f>ROUND(SUM(I331:I335),2)</f>
        <v>280.13</v>
      </c>
      <c r="J336" s="174"/>
      <c r="K336" s="24"/>
      <c r="L336" s="15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</row>
    <row r="337" spans="1:64" s="11" customFormat="1" ht="15" customHeight="1" thickBot="1" x14ac:dyDescent="0.25">
      <c r="A337" s="27"/>
      <c r="B337" s="12"/>
      <c r="C337" s="12"/>
      <c r="D337" s="12"/>
      <c r="E337" s="12"/>
      <c r="F337" s="12"/>
      <c r="G337" s="12"/>
      <c r="H337" s="12"/>
      <c r="I337" s="12"/>
      <c r="J337" s="13"/>
      <c r="K337" s="14"/>
      <c r="L337" s="15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</row>
    <row r="338" spans="1:64" s="152" customFormat="1" ht="15" customHeight="1" thickBot="1" x14ac:dyDescent="0.25">
      <c r="A338" s="149" t="s">
        <v>59</v>
      </c>
      <c r="B338" s="190" t="s">
        <v>38</v>
      </c>
      <c r="C338" s="190"/>
      <c r="D338" s="190"/>
      <c r="E338" s="190"/>
      <c r="F338" s="190"/>
      <c r="G338" s="190"/>
      <c r="H338" s="190"/>
      <c r="I338" s="190"/>
      <c r="J338" s="191"/>
      <c r="K338" s="150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L338" s="151"/>
      <c r="AM338" s="151"/>
      <c r="AN338" s="151"/>
      <c r="AO338" s="151"/>
      <c r="AP338" s="151"/>
      <c r="AQ338" s="151"/>
      <c r="AR338" s="151"/>
      <c r="AS338" s="151"/>
      <c r="AT338" s="151"/>
      <c r="AU338" s="151"/>
      <c r="AV338" s="151"/>
      <c r="AW338" s="151"/>
      <c r="AX338" s="151"/>
      <c r="AY338" s="151"/>
      <c r="AZ338" s="151"/>
      <c r="BA338" s="151"/>
      <c r="BB338" s="151"/>
      <c r="BC338" s="151"/>
      <c r="BD338" s="151"/>
      <c r="BE338" s="151"/>
      <c r="BF338" s="151"/>
      <c r="BG338" s="151"/>
      <c r="BH338" s="151"/>
      <c r="BI338" s="151"/>
      <c r="BJ338" s="151"/>
      <c r="BK338" s="151"/>
      <c r="BL338" s="151"/>
    </row>
    <row r="339" spans="1:64" s="29" customFormat="1" ht="15" customHeight="1" x14ac:dyDescent="0.2">
      <c r="A339" s="27"/>
      <c r="B339" s="12"/>
      <c r="C339" s="12"/>
      <c r="D339" s="12"/>
      <c r="E339" s="12"/>
      <c r="F339" s="12"/>
      <c r="G339" s="12"/>
      <c r="H339" s="12"/>
      <c r="I339" s="12"/>
      <c r="J339" s="13"/>
      <c r="K339" s="19"/>
      <c r="L339" s="15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</row>
    <row r="340" spans="1:64" s="29" customFormat="1" ht="15" customHeight="1" x14ac:dyDescent="0.2">
      <c r="A340" s="17" t="s">
        <v>5</v>
      </c>
      <c r="B340" s="18" t="s">
        <v>191</v>
      </c>
      <c r="C340" s="153"/>
      <c r="D340" s="155" t="s">
        <v>37</v>
      </c>
      <c r="E340" s="156"/>
      <c r="F340" s="156"/>
      <c r="G340" s="156"/>
      <c r="H340" s="156"/>
      <c r="I340" s="156"/>
      <c r="J340" s="157"/>
      <c r="K340" s="24"/>
      <c r="L340" s="15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</row>
    <row r="341" spans="1:64" s="22" customFormat="1" ht="15" customHeight="1" x14ac:dyDescent="0.2">
      <c r="A341" s="17" t="s">
        <v>1</v>
      </c>
      <c r="B341" s="20"/>
      <c r="C341" s="154"/>
      <c r="D341" s="158"/>
      <c r="E341" s="159"/>
      <c r="F341" s="159"/>
      <c r="G341" s="159"/>
      <c r="H341" s="159"/>
      <c r="I341" s="159"/>
      <c r="J341" s="160"/>
      <c r="K341" s="24"/>
      <c r="L341" s="15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</row>
    <row r="342" spans="1:64" s="16" customFormat="1" ht="15" customHeight="1" x14ac:dyDescent="0.2">
      <c r="A342" s="161" t="s">
        <v>16</v>
      </c>
      <c r="B342" s="162"/>
      <c r="C342" s="22" t="s">
        <v>6</v>
      </c>
      <c r="D342" s="22" t="s">
        <v>50</v>
      </c>
      <c r="E342" s="22"/>
      <c r="F342" s="22"/>
      <c r="G342" s="29"/>
      <c r="H342" s="22" t="s">
        <v>2</v>
      </c>
      <c r="I342" s="23" t="s">
        <v>8</v>
      </c>
      <c r="J342" s="113" t="s">
        <v>3</v>
      </c>
      <c r="K342" s="24"/>
      <c r="L342" s="15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</row>
    <row r="343" spans="1:64" s="11" customFormat="1" ht="15" customHeight="1" x14ac:dyDescent="0.2">
      <c r="A343" s="168" t="str">
        <f>A313</f>
        <v xml:space="preserve">AMPLIAÇÃO </v>
      </c>
      <c r="B343" s="169"/>
      <c r="C343" s="23" t="s">
        <v>144</v>
      </c>
      <c r="D343" s="106">
        <f>D313</f>
        <v>81.900000000000006</v>
      </c>
      <c r="E343" s="106"/>
      <c r="F343" s="22"/>
      <c r="G343" s="29"/>
      <c r="H343" s="106">
        <v>1</v>
      </c>
      <c r="I343" s="25">
        <f>ROUND(D343*H343,2)</f>
        <v>81.900000000000006</v>
      </c>
      <c r="J343" s="173"/>
      <c r="K343" s="14"/>
      <c r="L343" s="15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</row>
    <row r="344" spans="1:64" s="29" customFormat="1" ht="15" customHeight="1" x14ac:dyDescent="0.2">
      <c r="A344" s="168" t="s">
        <v>143</v>
      </c>
      <c r="B344" s="169"/>
      <c r="C344" s="23" t="s">
        <v>144</v>
      </c>
      <c r="D344" s="106">
        <v>19.02</v>
      </c>
      <c r="E344" s="106"/>
      <c r="F344" s="22"/>
      <c r="H344" s="106">
        <v>1</v>
      </c>
      <c r="I344" s="25">
        <f>ROUND(D344*H344,2)</f>
        <v>19.02</v>
      </c>
      <c r="J344" s="207"/>
      <c r="K344" s="19"/>
      <c r="L344" s="15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</row>
    <row r="345" spans="1:64" s="29" customFormat="1" ht="15" customHeight="1" x14ac:dyDescent="0.2">
      <c r="A345" s="175" t="s">
        <v>4</v>
      </c>
      <c r="B345" s="176"/>
      <c r="C345" s="176"/>
      <c r="D345" s="176"/>
      <c r="E345" s="176"/>
      <c r="F345" s="176"/>
      <c r="G345" s="176"/>
      <c r="H345" s="177"/>
      <c r="I345" s="49">
        <f>SUM(I343:I344)</f>
        <v>100.92</v>
      </c>
      <c r="J345" s="174"/>
      <c r="K345" s="19"/>
      <c r="L345" s="15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</row>
    <row r="346" spans="1:64" s="29" customFormat="1" ht="14.25" x14ac:dyDescent="0.2">
      <c r="A346" s="27"/>
      <c r="B346" s="12"/>
      <c r="C346" s="12"/>
      <c r="D346" s="12"/>
      <c r="E346" s="12"/>
      <c r="F346" s="12"/>
      <c r="G346" s="12"/>
      <c r="H346" s="12"/>
      <c r="I346" s="12"/>
      <c r="J346" s="13"/>
      <c r="K346" s="24"/>
      <c r="L346" s="15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</row>
    <row r="347" spans="1:64" s="29" customFormat="1" ht="14.25" x14ac:dyDescent="0.2">
      <c r="A347" s="17" t="s">
        <v>5</v>
      </c>
      <c r="B347" s="18" t="s">
        <v>192</v>
      </c>
      <c r="C347" s="165"/>
      <c r="D347" s="155" t="s">
        <v>77</v>
      </c>
      <c r="E347" s="156"/>
      <c r="F347" s="156"/>
      <c r="G347" s="156"/>
      <c r="H347" s="156"/>
      <c r="I347" s="156"/>
      <c r="J347" s="157"/>
      <c r="K347" s="24"/>
      <c r="L347" s="15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</row>
    <row r="348" spans="1:64" s="16" customFormat="1" ht="15" customHeight="1" x14ac:dyDescent="0.2">
      <c r="A348" s="17" t="s">
        <v>1</v>
      </c>
      <c r="B348" s="20"/>
      <c r="C348" s="165"/>
      <c r="D348" s="158"/>
      <c r="E348" s="159"/>
      <c r="F348" s="159"/>
      <c r="G348" s="159"/>
      <c r="H348" s="159"/>
      <c r="I348" s="159"/>
      <c r="J348" s="160"/>
      <c r="K348" s="24"/>
      <c r="L348" s="15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</row>
    <row r="349" spans="1:64" s="11" customFormat="1" ht="15" customHeight="1" x14ac:dyDescent="0.2">
      <c r="A349" s="161" t="s">
        <v>16</v>
      </c>
      <c r="B349" s="162"/>
      <c r="C349" s="22" t="s">
        <v>6</v>
      </c>
      <c r="D349" s="22" t="s">
        <v>50</v>
      </c>
      <c r="E349" s="22"/>
      <c r="F349" s="29"/>
      <c r="G349" s="22"/>
      <c r="H349" s="22" t="s">
        <v>2</v>
      </c>
      <c r="I349" s="23" t="s">
        <v>8</v>
      </c>
      <c r="J349" s="113" t="s">
        <v>3</v>
      </c>
      <c r="K349" s="14"/>
      <c r="L349" s="15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</row>
    <row r="350" spans="1:64" s="29" customFormat="1" ht="15" customHeight="1" x14ac:dyDescent="0.2">
      <c r="A350" s="168" t="s">
        <v>145</v>
      </c>
      <c r="B350" s="169"/>
      <c r="C350" s="23" t="s">
        <v>144</v>
      </c>
      <c r="D350" s="106">
        <f>D343</f>
        <v>81.900000000000006</v>
      </c>
      <c r="E350" s="106"/>
      <c r="G350" s="106"/>
      <c r="H350" s="106">
        <v>1</v>
      </c>
      <c r="I350" s="25">
        <f>ROUND(D350*H350,2)</f>
        <v>81.900000000000006</v>
      </c>
      <c r="J350" s="170"/>
      <c r="K350" s="19"/>
      <c r="L350" s="15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</row>
    <row r="351" spans="1:64" s="29" customFormat="1" ht="15" customHeight="1" x14ac:dyDescent="0.2">
      <c r="A351" s="175" t="s">
        <v>4</v>
      </c>
      <c r="B351" s="176"/>
      <c r="C351" s="176"/>
      <c r="D351" s="176"/>
      <c r="E351" s="176"/>
      <c r="F351" s="176"/>
      <c r="G351" s="176"/>
      <c r="H351" s="177"/>
      <c r="I351" s="49">
        <f>SUM(I350:I350)</f>
        <v>81.900000000000006</v>
      </c>
      <c r="J351" s="170"/>
      <c r="K351" s="19"/>
      <c r="L351" s="15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</row>
    <row r="352" spans="1:64" s="29" customFormat="1" ht="15" customHeight="1" x14ac:dyDescent="0.2">
      <c r="A352" s="27"/>
      <c r="B352" s="12"/>
      <c r="C352" s="12"/>
      <c r="D352" s="12"/>
      <c r="E352" s="12"/>
      <c r="F352" s="12"/>
      <c r="G352" s="12"/>
      <c r="H352" s="12"/>
      <c r="I352" s="12"/>
      <c r="J352" s="13"/>
      <c r="K352" s="24"/>
      <c r="L352" s="15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</row>
    <row r="353" spans="1:64" s="29" customFormat="1" ht="15" customHeight="1" x14ac:dyDescent="0.2">
      <c r="A353" s="17" t="s">
        <v>5</v>
      </c>
      <c r="B353" s="18" t="s">
        <v>193</v>
      </c>
      <c r="C353" s="165"/>
      <c r="D353" s="155" t="s">
        <v>76</v>
      </c>
      <c r="E353" s="156"/>
      <c r="F353" s="156"/>
      <c r="G353" s="156"/>
      <c r="H353" s="156"/>
      <c r="I353" s="156"/>
      <c r="J353" s="157"/>
      <c r="K353" s="24"/>
      <c r="L353" s="15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</row>
    <row r="354" spans="1:64" s="29" customFormat="1" ht="15" customHeight="1" x14ac:dyDescent="0.2">
      <c r="A354" s="17" t="s">
        <v>1</v>
      </c>
      <c r="B354" s="20"/>
      <c r="C354" s="165"/>
      <c r="D354" s="158"/>
      <c r="E354" s="159"/>
      <c r="F354" s="159"/>
      <c r="G354" s="159"/>
      <c r="H354" s="159"/>
      <c r="I354" s="159"/>
      <c r="J354" s="160"/>
      <c r="K354" s="24"/>
      <c r="L354" s="15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</row>
    <row r="355" spans="1:64" s="11" customFormat="1" ht="15" customHeight="1" x14ac:dyDescent="0.2">
      <c r="A355" s="161" t="s">
        <v>16</v>
      </c>
      <c r="B355" s="162"/>
      <c r="C355" s="22" t="s">
        <v>6</v>
      </c>
      <c r="D355" s="22" t="s">
        <v>50</v>
      </c>
      <c r="E355" s="22"/>
      <c r="F355" s="29"/>
      <c r="G355" s="29"/>
      <c r="H355" s="22" t="s">
        <v>2</v>
      </c>
      <c r="I355" s="23" t="s">
        <v>8</v>
      </c>
      <c r="J355" s="113" t="s">
        <v>3</v>
      </c>
      <c r="K355" s="14"/>
      <c r="L355" s="15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</row>
    <row r="356" spans="1:64" s="139" customFormat="1" ht="15" customHeight="1" x14ac:dyDescent="0.2">
      <c r="A356" s="168" t="str">
        <f>A343</f>
        <v xml:space="preserve">AMPLIAÇÃO </v>
      </c>
      <c r="B356" s="169"/>
      <c r="C356" s="23" t="s">
        <v>144</v>
      </c>
      <c r="D356" s="106">
        <f>D343</f>
        <v>81.900000000000006</v>
      </c>
      <c r="E356" s="106"/>
      <c r="F356" s="29"/>
      <c r="G356" s="123"/>
      <c r="H356" s="106">
        <v>1</v>
      </c>
      <c r="I356" s="25">
        <f>ROUND(D356*H356,2)</f>
        <v>81.900000000000006</v>
      </c>
      <c r="J356" s="173"/>
      <c r="K356" s="137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  <c r="AG356" s="138"/>
      <c r="AH356" s="138"/>
      <c r="AI356" s="138"/>
      <c r="AJ356" s="138"/>
      <c r="AK356" s="138"/>
      <c r="AL356" s="138"/>
      <c r="AM356" s="138"/>
      <c r="AN356" s="138"/>
      <c r="AO356" s="138"/>
      <c r="AP356" s="138"/>
      <c r="AQ356" s="138"/>
      <c r="AR356" s="138"/>
      <c r="AS356" s="138"/>
      <c r="AT356" s="138"/>
      <c r="AU356" s="138"/>
      <c r="AV356" s="138"/>
      <c r="AW356" s="138"/>
      <c r="AX356" s="138"/>
      <c r="AY356" s="138"/>
      <c r="AZ356" s="138"/>
      <c r="BA356" s="138"/>
      <c r="BB356" s="138"/>
      <c r="BC356" s="138"/>
      <c r="BD356" s="138"/>
      <c r="BE356" s="138"/>
      <c r="BF356" s="138"/>
      <c r="BG356" s="138"/>
      <c r="BH356" s="138"/>
      <c r="BI356" s="138"/>
      <c r="BJ356" s="138"/>
      <c r="BK356" s="138"/>
      <c r="BL356" s="138"/>
    </row>
    <row r="357" spans="1:64" s="11" customFormat="1" ht="15" customHeight="1" x14ac:dyDescent="0.2">
      <c r="A357" s="175" t="s">
        <v>4</v>
      </c>
      <c r="B357" s="176"/>
      <c r="C357" s="176"/>
      <c r="D357" s="176"/>
      <c r="E357" s="176"/>
      <c r="F357" s="176"/>
      <c r="G357" s="176"/>
      <c r="H357" s="177"/>
      <c r="I357" s="49">
        <f>ROUND(SUM(I356:I356),2)</f>
        <v>81.900000000000006</v>
      </c>
      <c r="J357" s="174"/>
      <c r="K357" s="14"/>
      <c r="L357" s="15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</row>
    <row r="358" spans="1:64" s="69" customFormat="1" ht="15" customHeight="1" x14ac:dyDescent="0.2">
      <c r="A358" s="27"/>
      <c r="B358" s="12"/>
      <c r="C358" s="12"/>
      <c r="D358" s="12"/>
      <c r="E358" s="12"/>
      <c r="F358" s="12"/>
      <c r="G358" s="12"/>
      <c r="H358" s="12"/>
      <c r="I358" s="12"/>
      <c r="J358" s="13"/>
      <c r="K358" s="19"/>
      <c r="L358" s="15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</row>
    <row r="359" spans="1:64" s="70" customFormat="1" ht="15" customHeight="1" x14ac:dyDescent="0.2">
      <c r="A359" s="17" t="s">
        <v>5</v>
      </c>
      <c r="B359" s="18" t="s">
        <v>194</v>
      </c>
      <c r="C359" s="165"/>
      <c r="D359" s="155" t="s">
        <v>155</v>
      </c>
      <c r="E359" s="156"/>
      <c r="F359" s="156"/>
      <c r="G359" s="156"/>
      <c r="H359" s="156"/>
      <c r="I359" s="156"/>
      <c r="J359" s="157"/>
      <c r="K359" s="19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69" customFormat="1" ht="15" customHeight="1" x14ac:dyDescent="0.2">
      <c r="A360" s="17" t="s">
        <v>1</v>
      </c>
      <c r="B360" s="20"/>
      <c r="C360" s="165"/>
      <c r="D360" s="158"/>
      <c r="E360" s="159"/>
      <c r="F360" s="159"/>
      <c r="G360" s="159"/>
      <c r="H360" s="159"/>
      <c r="I360" s="159"/>
      <c r="J360" s="160"/>
      <c r="K360" s="24"/>
      <c r="L360" s="15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</row>
    <row r="361" spans="1:64" s="70" customFormat="1" ht="15" customHeight="1" x14ac:dyDescent="0.25">
      <c r="A361" s="161" t="s">
        <v>16</v>
      </c>
      <c r="B361" s="162"/>
      <c r="C361" s="22" t="s">
        <v>6</v>
      </c>
      <c r="D361" s="22" t="s">
        <v>50</v>
      </c>
      <c r="E361" s="22"/>
      <c r="F361" s="29"/>
      <c r="G361" s="22"/>
      <c r="H361" s="22" t="s">
        <v>2</v>
      </c>
      <c r="I361" s="23" t="s">
        <v>8</v>
      </c>
      <c r="J361" s="113" t="s">
        <v>3</v>
      </c>
      <c r="K361" s="61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70" customFormat="1" ht="15" customHeight="1" x14ac:dyDescent="0.25">
      <c r="A362" s="168" t="str">
        <f>A356</f>
        <v xml:space="preserve">AMPLIAÇÃO </v>
      </c>
      <c r="B362" s="169"/>
      <c r="C362" s="23" t="s">
        <v>144</v>
      </c>
      <c r="D362" s="106">
        <f>D356</f>
        <v>81.900000000000006</v>
      </c>
      <c r="E362" s="106"/>
      <c r="F362" s="29"/>
      <c r="G362" s="16"/>
      <c r="H362" s="52">
        <f>H356</f>
        <v>1</v>
      </c>
      <c r="I362" s="25">
        <f>ROUND(D362*H362,2)</f>
        <v>81.900000000000006</v>
      </c>
      <c r="J362" s="170"/>
      <c r="K362" s="61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76" customFormat="1" ht="15" customHeight="1" x14ac:dyDescent="0.2">
      <c r="A363" s="175" t="s">
        <v>4</v>
      </c>
      <c r="B363" s="176"/>
      <c r="C363" s="176"/>
      <c r="D363" s="176"/>
      <c r="E363" s="176"/>
      <c r="F363" s="176"/>
      <c r="G363" s="176"/>
      <c r="H363" s="177"/>
      <c r="I363" s="49">
        <f>ROUND(SUM(I362:I362),2)</f>
        <v>81.900000000000006</v>
      </c>
      <c r="J363" s="170"/>
      <c r="K363" s="75"/>
      <c r="L363" s="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</row>
    <row r="364" spans="1:64" s="69" customFormat="1" x14ac:dyDescent="0.2">
      <c r="A364" s="27"/>
      <c r="B364" s="12"/>
      <c r="C364" s="12"/>
      <c r="D364" s="12"/>
      <c r="E364" s="12"/>
      <c r="F364" s="12"/>
      <c r="G364" s="12"/>
      <c r="H364" s="12"/>
      <c r="I364" s="12"/>
      <c r="J364" s="13"/>
      <c r="K364" s="19"/>
      <c r="L364" s="15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</row>
    <row r="365" spans="1:64" s="9" customFormat="1" ht="15" customHeight="1" x14ac:dyDescent="0.2">
      <c r="A365" s="17" t="s">
        <v>5</v>
      </c>
      <c r="B365" s="18" t="s">
        <v>195</v>
      </c>
      <c r="C365" s="165"/>
      <c r="D365" s="155" t="s">
        <v>58</v>
      </c>
      <c r="E365" s="156"/>
      <c r="F365" s="156"/>
      <c r="G365" s="156"/>
      <c r="H365" s="156"/>
      <c r="I365" s="156"/>
      <c r="J365" s="157"/>
      <c r="K365" s="19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</row>
    <row r="366" spans="1:64" s="78" customFormat="1" ht="15" customHeight="1" x14ac:dyDescent="0.2">
      <c r="A366" s="17" t="s">
        <v>1</v>
      </c>
      <c r="B366" s="20"/>
      <c r="C366" s="165"/>
      <c r="D366" s="158"/>
      <c r="E366" s="159"/>
      <c r="F366" s="159"/>
      <c r="G366" s="159"/>
      <c r="H366" s="159"/>
      <c r="I366" s="159"/>
      <c r="J366" s="160"/>
      <c r="K366" s="24"/>
      <c r="L366" s="5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  <c r="AY366" s="77"/>
      <c r="AZ366" s="77"/>
      <c r="BA366" s="77"/>
      <c r="BB366" s="77"/>
      <c r="BC366" s="77"/>
      <c r="BD366" s="77"/>
      <c r="BE366" s="77"/>
      <c r="BF366" s="77"/>
      <c r="BG366" s="77"/>
      <c r="BH366" s="77"/>
      <c r="BI366" s="77"/>
      <c r="BJ366" s="77"/>
      <c r="BK366" s="77"/>
      <c r="BL366" s="77"/>
    </row>
    <row r="367" spans="1:64" s="69" customFormat="1" ht="15" customHeight="1" x14ac:dyDescent="0.2">
      <c r="A367" s="161" t="s">
        <v>16</v>
      </c>
      <c r="B367" s="162"/>
      <c r="C367" s="22" t="s">
        <v>6</v>
      </c>
      <c r="D367" s="22" t="s">
        <v>9</v>
      </c>
      <c r="E367" s="22" t="s">
        <v>17</v>
      </c>
      <c r="F367" s="29"/>
      <c r="G367" s="22"/>
      <c r="H367" s="22" t="s">
        <v>2</v>
      </c>
      <c r="I367" s="23" t="s">
        <v>8</v>
      </c>
      <c r="J367" s="113" t="s">
        <v>3</v>
      </c>
      <c r="K367" s="24"/>
      <c r="L367" s="15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</row>
    <row r="368" spans="1:64" s="79" customFormat="1" ht="15" customHeight="1" x14ac:dyDescent="0.25">
      <c r="A368" s="168" t="str">
        <f>A319</f>
        <v>RODABANCA  H =0,50M</v>
      </c>
      <c r="B368" s="169"/>
      <c r="C368" s="50"/>
      <c r="D368" s="53">
        <f>D319</f>
        <v>2.35</v>
      </c>
      <c r="E368" s="54">
        <f>E319</f>
        <v>0.5</v>
      </c>
      <c r="F368" s="22"/>
      <c r="G368" s="106"/>
      <c r="H368" s="106">
        <f>H319</f>
        <v>1</v>
      </c>
      <c r="I368" s="51">
        <f>ROUND(D368*E368*H368,2)</f>
        <v>1.18</v>
      </c>
      <c r="J368" s="173"/>
      <c r="K368" s="61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</row>
    <row r="369" spans="1:64" s="66" customFormat="1" ht="15" customHeight="1" x14ac:dyDescent="0.2">
      <c r="A369" s="175" t="s">
        <v>4</v>
      </c>
      <c r="B369" s="176"/>
      <c r="C369" s="176"/>
      <c r="D369" s="176"/>
      <c r="E369" s="176"/>
      <c r="F369" s="176"/>
      <c r="G369" s="176"/>
      <c r="H369" s="177"/>
      <c r="I369" s="49">
        <f>ROUND(SUM(I368:I368),2)</f>
        <v>1.18</v>
      </c>
      <c r="J369" s="174"/>
      <c r="K369" s="65"/>
      <c r="L369" s="1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  <c r="AV369" s="65"/>
      <c r="AW369" s="65"/>
      <c r="AX369" s="65"/>
      <c r="AY369" s="65"/>
      <c r="AZ369" s="65"/>
      <c r="BA369" s="65"/>
      <c r="BB369" s="65"/>
      <c r="BC369" s="65"/>
      <c r="BD369" s="65"/>
      <c r="BE369" s="65"/>
      <c r="BF369" s="65"/>
      <c r="BG369" s="65"/>
      <c r="BH369" s="65"/>
      <c r="BI369" s="65"/>
      <c r="BJ369" s="65"/>
      <c r="BK369" s="65"/>
      <c r="BL369" s="65"/>
    </row>
    <row r="370" spans="1:64" s="139" customFormat="1" ht="15" customHeight="1" x14ac:dyDescent="0.2">
      <c r="A370" s="27"/>
      <c r="B370" s="12"/>
      <c r="C370" s="12"/>
      <c r="D370" s="12"/>
      <c r="E370" s="12"/>
      <c r="F370" s="12"/>
      <c r="G370" s="12"/>
      <c r="H370" s="12"/>
      <c r="I370" s="12"/>
      <c r="J370" s="13"/>
      <c r="K370" s="137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  <c r="AG370" s="138"/>
      <c r="AH370" s="138"/>
      <c r="AI370" s="138"/>
      <c r="AJ370" s="138"/>
      <c r="AK370" s="138"/>
      <c r="AL370" s="138"/>
      <c r="AM370" s="138"/>
      <c r="AN370" s="138"/>
      <c r="AO370" s="138"/>
      <c r="AP370" s="138"/>
      <c r="AQ370" s="138"/>
      <c r="AR370" s="138"/>
      <c r="AS370" s="138"/>
      <c r="AT370" s="138"/>
      <c r="AU370" s="138"/>
      <c r="AV370" s="138"/>
      <c r="AW370" s="138"/>
      <c r="AX370" s="138"/>
      <c r="AY370" s="138"/>
      <c r="AZ370" s="138"/>
      <c r="BA370" s="138"/>
      <c r="BB370" s="138"/>
      <c r="BC370" s="138"/>
      <c r="BD370" s="138"/>
      <c r="BE370" s="138"/>
      <c r="BF370" s="138"/>
      <c r="BG370" s="138"/>
      <c r="BH370" s="138"/>
      <c r="BI370" s="138"/>
      <c r="BJ370" s="138"/>
      <c r="BK370" s="138"/>
      <c r="BL370" s="138"/>
    </row>
    <row r="371" spans="1:64" s="11" customFormat="1" ht="15" customHeight="1" x14ac:dyDescent="0.2">
      <c r="A371" s="17" t="s">
        <v>5</v>
      </c>
      <c r="B371" s="18" t="s">
        <v>196</v>
      </c>
      <c r="C371" s="165"/>
      <c r="D371" s="155" t="s">
        <v>93</v>
      </c>
      <c r="E371" s="156"/>
      <c r="F371" s="156"/>
      <c r="G371" s="156"/>
      <c r="H371" s="156"/>
      <c r="I371" s="156"/>
      <c r="J371" s="157"/>
      <c r="K371" s="14"/>
      <c r="L371" s="15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</row>
    <row r="372" spans="1:64" s="80" customFormat="1" ht="15" customHeight="1" x14ac:dyDescent="0.2">
      <c r="A372" s="17" t="s">
        <v>1</v>
      </c>
      <c r="B372" s="20"/>
      <c r="C372" s="165"/>
      <c r="D372" s="158"/>
      <c r="E372" s="159"/>
      <c r="F372" s="159"/>
      <c r="G372" s="159"/>
      <c r="H372" s="159"/>
      <c r="I372" s="159"/>
      <c r="J372" s="160"/>
      <c r="K372" s="19"/>
      <c r="L372" s="5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  <c r="AY372" s="77"/>
      <c r="AZ372" s="77"/>
      <c r="BA372" s="77"/>
      <c r="BB372" s="77"/>
      <c r="BC372" s="77"/>
      <c r="BD372" s="77"/>
      <c r="BE372" s="77"/>
      <c r="BF372" s="77"/>
      <c r="BG372" s="77"/>
      <c r="BH372" s="77"/>
      <c r="BI372" s="77"/>
      <c r="BJ372" s="77"/>
      <c r="BK372" s="77"/>
      <c r="BL372" s="77"/>
    </row>
    <row r="373" spans="1:64" s="68" customFormat="1" ht="15" customHeight="1" x14ac:dyDescent="0.2">
      <c r="A373" s="161" t="s">
        <v>16</v>
      </c>
      <c r="B373" s="162"/>
      <c r="C373" s="22" t="s">
        <v>6</v>
      </c>
      <c r="D373" s="22" t="s">
        <v>9</v>
      </c>
      <c r="E373" s="22" t="s">
        <v>14</v>
      </c>
      <c r="F373" s="29"/>
      <c r="G373" s="22"/>
      <c r="H373" s="22" t="s">
        <v>2</v>
      </c>
      <c r="I373" s="23" t="s">
        <v>8</v>
      </c>
      <c r="J373" s="113" t="s">
        <v>3</v>
      </c>
      <c r="K373" s="19"/>
      <c r="L373" s="15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</row>
    <row r="374" spans="1:64" s="142" customFormat="1" x14ac:dyDescent="0.25">
      <c r="A374" s="201" t="str">
        <f>A297</f>
        <v>PORTA PN (100 X 210)</v>
      </c>
      <c r="B374" s="202"/>
      <c r="C374" s="58"/>
      <c r="D374" s="53">
        <v>1</v>
      </c>
      <c r="E374" s="141">
        <v>0.15</v>
      </c>
      <c r="G374" s="143"/>
      <c r="H374" s="143">
        <v>1</v>
      </c>
      <c r="I374" s="144">
        <f>ROUND(D374*E374*H374,2)</f>
        <v>0.15</v>
      </c>
      <c r="J374" s="173"/>
      <c r="K374" s="145"/>
      <c r="L374" s="146"/>
      <c r="M374" s="145"/>
      <c r="N374" s="145"/>
      <c r="O374" s="145"/>
      <c r="P374" s="145"/>
      <c r="Q374" s="145"/>
      <c r="R374" s="145"/>
      <c r="S374" s="145"/>
      <c r="T374" s="145"/>
      <c r="U374" s="145"/>
      <c r="V374" s="145"/>
      <c r="W374" s="145"/>
      <c r="X374" s="145"/>
      <c r="Y374" s="145"/>
      <c r="Z374" s="145"/>
      <c r="AA374" s="145"/>
      <c r="AB374" s="145"/>
      <c r="AC374" s="145"/>
      <c r="AD374" s="145"/>
      <c r="AE374" s="145"/>
      <c r="AF374" s="145"/>
      <c r="AG374" s="145"/>
      <c r="AH374" s="145"/>
      <c r="AI374" s="145"/>
      <c r="AJ374" s="145"/>
      <c r="AK374" s="145"/>
      <c r="AL374" s="145"/>
      <c r="AM374" s="145"/>
      <c r="AN374" s="145"/>
      <c r="AO374" s="145"/>
      <c r="AP374" s="145"/>
      <c r="AQ374" s="145"/>
      <c r="AR374" s="145"/>
      <c r="AS374" s="145"/>
      <c r="AT374" s="145"/>
      <c r="AU374" s="145"/>
      <c r="AV374" s="145"/>
      <c r="AW374" s="145"/>
      <c r="AX374" s="145"/>
      <c r="AY374" s="145"/>
      <c r="AZ374" s="145"/>
      <c r="BA374" s="145"/>
      <c r="BB374" s="145"/>
      <c r="BC374" s="145"/>
      <c r="BD374" s="145"/>
      <c r="BE374" s="145"/>
      <c r="BF374" s="145"/>
      <c r="BG374" s="145"/>
      <c r="BH374" s="145"/>
      <c r="BI374" s="145"/>
      <c r="BJ374" s="145"/>
      <c r="BK374" s="145"/>
      <c r="BL374" s="145"/>
    </row>
    <row r="375" spans="1:64" s="16" customFormat="1" ht="15" customHeight="1" x14ac:dyDescent="0.2">
      <c r="A375" s="175" t="s">
        <v>4</v>
      </c>
      <c r="B375" s="176"/>
      <c r="C375" s="176"/>
      <c r="D375" s="176"/>
      <c r="E375" s="176"/>
      <c r="F375" s="176"/>
      <c r="G375" s="176"/>
      <c r="H375" s="177"/>
      <c r="I375" s="49">
        <f>ROUND(SUM(I374:I374),2)</f>
        <v>0.15</v>
      </c>
      <c r="J375" s="174"/>
      <c r="K375" s="24"/>
      <c r="L375" s="35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</row>
    <row r="376" spans="1:64" s="12" customFormat="1" ht="15" customHeight="1" x14ac:dyDescent="0.2">
      <c r="A376" s="27"/>
      <c r="J376" s="13"/>
      <c r="K376" s="24"/>
      <c r="L376" s="35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</row>
    <row r="377" spans="1:64" s="12" customFormat="1" ht="15" customHeight="1" x14ac:dyDescent="0.2">
      <c r="A377" s="17" t="s">
        <v>5</v>
      </c>
      <c r="B377" s="18" t="s">
        <v>197</v>
      </c>
      <c r="C377" s="203"/>
      <c r="D377" s="155" t="s">
        <v>85</v>
      </c>
      <c r="E377" s="156"/>
      <c r="F377" s="156"/>
      <c r="G377" s="156"/>
      <c r="H377" s="156"/>
      <c r="I377" s="156"/>
      <c r="J377" s="157"/>
      <c r="K377" s="24"/>
      <c r="L377" s="35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</row>
    <row r="378" spans="1:64" s="12" customFormat="1" ht="15" customHeight="1" x14ac:dyDescent="0.2">
      <c r="A378" s="17" t="s">
        <v>1</v>
      </c>
      <c r="B378" s="20"/>
      <c r="C378" s="204"/>
      <c r="D378" s="158"/>
      <c r="E378" s="159"/>
      <c r="F378" s="159"/>
      <c r="G378" s="159"/>
      <c r="H378" s="159"/>
      <c r="I378" s="159"/>
      <c r="J378" s="160"/>
      <c r="K378" s="24"/>
      <c r="L378" s="35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</row>
    <row r="379" spans="1:64" s="46" customFormat="1" ht="28.5" x14ac:dyDescent="0.2">
      <c r="A379" s="161" t="s">
        <v>16</v>
      </c>
      <c r="B379" s="162"/>
      <c r="C379" s="22" t="s">
        <v>6</v>
      </c>
      <c r="D379" s="22" t="s">
        <v>9</v>
      </c>
      <c r="E379" s="29"/>
      <c r="F379" s="22"/>
      <c r="G379" s="22" t="s">
        <v>147</v>
      </c>
      <c r="H379" s="22" t="s">
        <v>2</v>
      </c>
      <c r="I379" s="69" t="s">
        <v>73</v>
      </c>
      <c r="J379" s="113" t="s">
        <v>3</v>
      </c>
      <c r="K379" s="24"/>
      <c r="L379" s="15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</row>
    <row r="380" spans="1:64" s="21" customFormat="1" ht="15" customHeight="1" x14ac:dyDescent="0.2">
      <c r="A380" s="168" t="s">
        <v>145</v>
      </c>
      <c r="B380" s="169"/>
      <c r="C380" s="131" t="s">
        <v>146</v>
      </c>
      <c r="D380" s="36">
        <f>7.8+10.5+7.8+10.5</f>
        <v>36.6</v>
      </c>
      <c r="E380" s="22"/>
      <c r="F380" s="22"/>
      <c r="G380" s="132">
        <v>1</v>
      </c>
      <c r="H380" s="106">
        <v>1</v>
      </c>
      <c r="I380" s="25">
        <f>ROUND((D380*H380)-G380,2)</f>
        <v>35.6</v>
      </c>
      <c r="J380" s="173"/>
      <c r="K380" s="24"/>
      <c r="L380" s="111" t="e">
        <f>I413-#REF!</f>
        <v>#REF!</v>
      </c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</row>
    <row r="381" spans="1:64" s="84" customFormat="1" ht="15" customHeight="1" x14ac:dyDescent="0.2">
      <c r="A381" s="175" t="s">
        <v>4</v>
      </c>
      <c r="B381" s="176"/>
      <c r="C381" s="176"/>
      <c r="D381" s="176"/>
      <c r="E381" s="176"/>
      <c r="F381" s="176"/>
      <c r="G381" s="176"/>
      <c r="H381" s="177"/>
      <c r="I381" s="49">
        <f>ROUND(SUM(I380:I380),2)</f>
        <v>35.6</v>
      </c>
      <c r="J381" s="174"/>
      <c r="K381" s="14"/>
      <c r="L381" s="15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</row>
    <row r="382" spans="1:64" s="29" customFormat="1" ht="15" customHeight="1" x14ac:dyDescent="0.2">
      <c r="A382" s="27"/>
      <c r="B382" s="12"/>
      <c r="C382" s="12"/>
      <c r="D382" s="12"/>
      <c r="E382" s="12"/>
      <c r="F382" s="12"/>
      <c r="G382" s="12"/>
      <c r="H382" s="12"/>
      <c r="I382" s="12"/>
      <c r="J382" s="13"/>
      <c r="K382" s="19"/>
      <c r="L382" s="15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</row>
    <row r="383" spans="1:64" s="29" customFormat="1" ht="15" customHeight="1" x14ac:dyDescent="0.2">
      <c r="A383" s="17" t="s">
        <v>5</v>
      </c>
      <c r="B383" s="18" t="s">
        <v>198</v>
      </c>
      <c r="C383" s="165"/>
      <c r="D383" s="155" t="s">
        <v>124</v>
      </c>
      <c r="E383" s="156"/>
      <c r="F383" s="156"/>
      <c r="G383" s="156"/>
      <c r="H383" s="156"/>
      <c r="I383" s="156"/>
      <c r="J383" s="157"/>
      <c r="K383" s="19"/>
      <c r="L383" s="15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</row>
    <row r="384" spans="1:64" s="29" customFormat="1" ht="14.25" x14ac:dyDescent="0.2">
      <c r="A384" s="17" t="s">
        <v>1</v>
      </c>
      <c r="B384" s="20"/>
      <c r="C384" s="165"/>
      <c r="D384" s="158"/>
      <c r="E384" s="159"/>
      <c r="F384" s="159"/>
      <c r="G384" s="159"/>
      <c r="H384" s="159"/>
      <c r="I384" s="159"/>
      <c r="J384" s="160"/>
      <c r="K384" s="24"/>
      <c r="L384" s="15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</row>
    <row r="385" spans="1:64" s="29" customFormat="1" ht="15" customHeight="1" x14ac:dyDescent="0.2">
      <c r="A385" s="161" t="s">
        <v>16</v>
      </c>
      <c r="B385" s="162"/>
      <c r="C385" s="22" t="s">
        <v>6</v>
      </c>
      <c r="D385" s="22" t="s">
        <v>50</v>
      </c>
      <c r="E385" s="22" t="s">
        <v>46</v>
      </c>
      <c r="F385" s="22"/>
      <c r="G385" s="22"/>
      <c r="H385" s="22" t="s">
        <v>2</v>
      </c>
      <c r="I385" s="23" t="s">
        <v>8</v>
      </c>
      <c r="J385" s="113" t="s">
        <v>3</v>
      </c>
      <c r="K385" s="44"/>
      <c r="L385" s="35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</row>
    <row r="386" spans="1:64" s="21" customFormat="1" ht="15" customHeight="1" x14ac:dyDescent="0.2">
      <c r="A386" s="168" t="s">
        <v>148</v>
      </c>
      <c r="B386" s="169"/>
      <c r="C386" s="23" t="s">
        <v>144</v>
      </c>
      <c r="D386" s="106">
        <v>26.68</v>
      </c>
      <c r="E386" s="106">
        <v>0.06</v>
      </c>
      <c r="F386" s="22"/>
      <c r="G386" s="123"/>
      <c r="H386" s="106">
        <v>1</v>
      </c>
      <c r="I386" s="25">
        <f>ROUND(D386*H386*E386,2)</f>
        <v>1.6</v>
      </c>
      <c r="J386" s="207"/>
      <c r="K386" s="44"/>
      <c r="L386" s="15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</row>
    <row r="387" spans="1:64" s="29" customFormat="1" ht="15" customHeight="1" x14ac:dyDescent="0.2">
      <c r="A387" s="175" t="s">
        <v>4</v>
      </c>
      <c r="B387" s="176"/>
      <c r="C387" s="176"/>
      <c r="D387" s="176"/>
      <c r="E387" s="176"/>
      <c r="F387" s="176"/>
      <c r="G387" s="176"/>
      <c r="H387" s="177"/>
      <c r="I387" s="49">
        <f>ROUND(SUM(I386:I386),2)</f>
        <v>1.6</v>
      </c>
      <c r="J387" s="174"/>
      <c r="K387" s="44"/>
      <c r="L387" s="15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</row>
    <row r="388" spans="1:64" s="29" customFormat="1" ht="15" customHeight="1" thickBot="1" x14ac:dyDescent="0.25">
      <c r="A388" s="27"/>
      <c r="B388" s="12"/>
      <c r="C388" s="12"/>
      <c r="D388" s="12"/>
      <c r="E388" s="12"/>
      <c r="F388" s="12"/>
      <c r="G388" s="12"/>
      <c r="H388" s="12"/>
      <c r="I388" s="12"/>
      <c r="J388" s="13"/>
      <c r="K388" s="19"/>
      <c r="L388" s="15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</row>
    <row r="389" spans="1:64" s="152" customFormat="1" ht="15" customHeight="1" thickBot="1" x14ac:dyDescent="0.25">
      <c r="A389" s="149" t="s">
        <v>60</v>
      </c>
      <c r="B389" s="190" t="s">
        <v>15</v>
      </c>
      <c r="C389" s="190"/>
      <c r="D389" s="190"/>
      <c r="E389" s="190"/>
      <c r="F389" s="190"/>
      <c r="G389" s="190"/>
      <c r="H389" s="190"/>
      <c r="I389" s="190"/>
      <c r="J389" s="191"/>
      <c r="K389" s="150"/>
      <c r="L389" s="151"/>
      <c r="M389" s="151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151"/>
      <c r="AC389" s="151"/>
      <c r="AD389" s="151"/>
      <c r="AE389" s="151"/>
      <c r="AF389" s="151"/>
      <c r="AG389" s="151"/>
      <c r="AH389" s="151"/>
      <c r="AI389" s="151"/>
      <c r="AJ389" s="151"/>
      <c r="AK389" s="151"/>
      <c r="AL389" s="151"/>
      <c r="AM389" s="151"/>
      <c r="AN389" s="151"/>
      <c r="AO389" s="151"/>
      <c r="AP389" s="151"/>
      <c r="AQ389" s="151"/>
      <c r="AR389" s="151"/>
      <c r="AS389" s="151"/>
      <c r="AT389" s="151"/>
      <c r="AU389" s="151"/>
      <c r="AV389" s="151"/>
      <c r="AW389" s="151"/>
      <c r="AX389" s="151"/>
      <c r="AY389" s="151"/>
      <c r="AZ389" s="151"/>
      <c r="BA389" s="151"/>
      <c r="BB389" s="151"/>
      <c r="BC389" s="151"/>
      <c r="BD389" s="151"/>
      <c r="BE389" s="151"/>
      <c r="BF389" s="151"/>
      <c r="BG389" s="151"/>
      <c r="BH389" s="151"/>
      <c r="BI389" s="151"/>
      <c r="BJ389" s="151"/>
      <c r="BK389" s="151"/>
      <c r="BL389" s="151"/>
    </row>
    <row r="390" spans="1:64" s="29" customFormat="1" ht="15" customHeight="1" x14ac:dyDescent="0.2">
      <c r="A390" s="27"/>
      <c r="B390" s="12"/>
      <c r="C390" s="12"/>
      <c r="D390" s="12"/>
      <c r="E390" s="12"/>
      <c r="F390" s="12"/>
      <c r="G390" s="12"/>
      <c r="H390" s="12"/>
      <c r="I390" s="12"/>
      <c r="J390" s="13"/>
      <c r="K390" s="24"/>
      <c r="L390" s="15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</row>
    <row r="391" spans="1:64" s="29" customFormat="1" ht="14.25" x14ac:dyDescent="0.2">
      <c r="A391" s="17" t="s">
        <v>5</v>
      </c>
      <c r="B391" s="18" t="s">
        <v>199</v>
      </c>
      <c r="C391" s="165"/>
      <c r="D391" s="155" t="s">
        <v>47</v>
      </c>
      <c r="E391" s="156"/>
      <c r="F391" s="156"/>
      <c r="G391" s="156"/>
      <c r="H391" s="156"/>
      <c r="I391" s="156"/>
      <c r="J391" s="157"/>
      <c r="K391" s="24"/>
      <c r="L391" s="15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</row>
    <row r="392" spans="1:64" s="29" customFormat="1" ht="15" customHeight="1" x14ac:dyDescent="0.2">
      <c r="A392" s="17" t="s">
        <v>1</v>
      </c>
      <c r="B392" s="55"/>
      <c r="C392" s="165"/>
      <c r="D392" s="158"/>
      <c r="E392" s="159"/>
      <c r="F392" s="159"/>
      <c r="G392" s="159"/>
      <c r="H392" s="159"/>
      <c r="I392" s="159"/>
      <c r="J392" s="160"/>
      <c r="K392" s="24"/>
      <c r="L392" s="15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</row>
    <row r="393" spans="1:64" s="29" customFormat="1" ht="15" customHeight="1" x14ac:dyDescent="0.2">
      <c r="A393" s="161" t="s">
        <v>16</v>
      </c>
      <c r="B393" s="162"/>
      <c r="C393" s="56" t="s">
        <v>6</v>
      </c>
      <c r="D393" s="57" t="s">
        <v>14</v>
      </c>
      <c r="E393" s="22" t="s">
        <v>17</v>
      </c>
      <c r="F393" s="69"/>
      <c r="G393" s="22"/>
      <c r="H393" s="22" t="s">
        <v>2</v>
      </c>
      <c r="I393" s="23" t="s">
        <v>19</v>
      </c>
      <c r="J393" s="113" t="s">
        <v>3</v>
      </c>
      <c r="K393" s="14"/>
      <c r="L393" s="15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</row>
    <row r="394" spans="1:64" s="29" customFormat="1" ht="15" customHeight="1" x14ac:dyDescent="0.25">
      <c r="A394" s="199" t="str">
        <f>A291</f>
        <v>JANELA JN1 (200X120)</v>
      </c>
      <c r="B394" s="200"/>
      <c r="C394" s="58"/>
      <c r="D394" s="59">
        <v>2</v>
      </c>
      <c r="E394" s="59">
        <v>1.2</v>
      </c>
      <c r="F394" s="57"/>
      <c r="G394" s="106"/>
      <c r="H394" s="59">
        <v>3</v>
      </c>
      <c r="I394" s="106">
        <f>ROUND(D394*E394*H394,2)</f>
        <v>7.2</v>
      </c>
      <c r="J394" s="207"/>
      <c r="K394" s="19"/>
      <c r="L394" s="15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</row>
    <row r="395" spans="1:64" s="29" customFormat="1" ht="15" customHeight="1" x14ac:dyDescent="0.2">
      <c r="A395" s="183" t="s">
        <v>4</v>
      </c>
      <c r="B395" s="184"/>
      <c r="C395" s="184"/>
      <c r="D395" s="184"/>
      <c r="E395" s="184"/>
      <c r="F395" s="184"/>
      <c r="G395" s="184"/>
      <c r="H395" s="185"/>
      <c r="I395" s="71">
        <f>SUM(I394:I394)</f>
        <v>7.2</v>
      </c>
      <c r="J395" s="174"/>
      <c r="K395" s="19"/>
      <c r="L395" s="15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</row>
    <row r="396" spans="1:64" s="29" customFormat="1" ht="15" customHeight="1" x14ac:dyDescent="0.2">
      <c r="A396" s="72"/>
      <c r="B396" s="73"/>
      <c r="C396" s="73"/>
      <c r="D396" s="73"/>
      <c r="E396" s="73"/>
      <c r="F396" s="73"/>
      <c r="G396" s="73"/>
      <c r="H396" s="73"/>
      <c r="I396" s="73"/>
      <c r="J396" s="74"/>
      <c r="K396" s="24"/>
      <c r="L396" s="15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</row>
    <row r="397" spans="1:64" s="29" customFormat="1" ht="15" customHeight="1" x14ac:dyDescent="0.2">
      <c r="A397" s="17" t="s">
        <v>5</v>
      </c>
      <c r="B397" s="18" t="s">
        <v>200</v>
      </c>
      <c r="C397" s="165"/>
      <c r="D397" s="155" t="s">
        <v>154</v>
      </c>
      <c r="E397" s="156"/>
      <c r="F397" s="156"/>
      <c r="G397" s="156"/>
      <c r="H397" s="156"/>
      <c r="I397" s="156"/>
      <c r="J397" s="157"/>
      <c r="K397" s="44"/>
      <c r="L397" s="15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</row>
    <row r="398" spans="1:64" s="29" customFormat="1" ht="15" customHeight="1" x14ac:dyDescent="0.2">
      <c r="A398" s="17" t="s">
        <v>1</v>
      </c>
      <c r="B398" s="55"/>
      <c r="C398" s="165"/>
      <c r="D398" s="158"/>
      <c r="E398" s="159"/>
      <c r="F398" s="159"/>
      <c r="G398" s="159"/>
      <c r="H398" s="159"/>
      <c r="I398" s="159"/>
      <c r="J398" s="160"/>
      <c r="K398" s="44"/>
      <c r="L398" s="15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</row>
    <row r="399" spans="1:64" s="29" customFormat="1" ht="15" customHeight="1" x14ac:dyDescent="0.2">
      <c r="A399" s="161" t="s">
        <v>16</v>
      </c>
      <c r="B399" s="162"/>
      <c r="C399" s="56" t="s">
        <v>6</v>
      </c>
      <c r="D399" s="57" t="s">
        <v>14</v>
      </c>
      <c r="E399" s="23" t="s">
        <v>17</v>
      </c>
      <c r="F399" s="50"/>
      <c r="G399" s="22"/>
      <c r="H399" s="22" t="s">
        <v>2</v>
      </c>
      <c r="I399" s="23" t="s">
        <v>19</v>
      </c>
      <c r="J399" s="113" t="s">
        <v>3</v>
      </c>
      <c r="K399" s="44"/>
      <c r="L399" s="15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</row>
    <row r="400" spans="1:64" s="139" customFormat="1" ht="15" customHeight="1" x14ac:dyDescent="0.25">
      <c r="A400" s="225" t="str">
        <f>A297</f>
        <v>PORTA PN (100 X 210)</v>
      </c>
      <c r="B400" s="226"/>
      <c r="C400" s="56"/>
      <c r="D400" s="59">
        <v>1</v>
      </c>
      <c r="E400" s="106">
        <v>2.1</v>
      </c>
      <c r="F400" s="60"/>
      <c r="G400" s="106"/>
      <c r="H400" s="106">
        <v>1</v>
      </c>
      <c r="I400" s="25">
        <f>ROUND(D400*E400*H400,2)</f>
        <v>2.1</v>
      </c>
      <c r="J400" s="173"/>
      <c r="K400" s="137"/>
      <c r="L400" s="138"/>
      <c r="M400" s="138"/>
      <c r="N400" s="138"/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  <c r="AA400" s="138"/>
      <c r="AB400" s="138"/>
      <c r="AC400" s="138"/>
      <c r="AD400" s="138"/>
      <c r="AE400" s="138"/>
      <c r="AF400" s="138"/>
      <c r="AG400" s="138"/>
      <c r="AH400" s="138"/>
      <c r="AI400" s="138"/>
      <c r="AJ400" s="138"/>
      <c r="AK400" s="138"/>
      <c r="AL400" s="138"/>
      <c r="AM400" s="138"/>
      <c r="AN400" s="138"/>
      <c r="AO400" s="138"/>
      <c r="AP400" s="138"/>
      <c r="AQ400" s="138"/>
      <c r="AR400" s="138"/>
      <c r="AS400" s="138"/>
      <c r="AT400" s="138"/>
      <c r="AU400" s="138"/>
      <c r="AV400" s="138"/>
      <c r="AW400" s="138"/>
      <c r="AX400" s="138"/>
      <c r="AY400" s="138"/>
      <c r="AZ400" s="138"/>
      <c r="BA400" s="138"/>
      <c r="BB400" s="138"/>
      <c r="BC400" s="138"/>
      <c r="BD400" s="138"/>
      <c r="BE400" s="138"/>
      <c r="BF400" s="138"/>
      <c r="BG400" s="138"/>
      <c r="BH400" s="138"/>
      <c r="BI400" s="138"/>
      <c r="BJ400" s="138"/>
      <c r="BK400" s="138"/>
      <c r="BL400" s="138"/>
    </row>
    <row r="401" spans="1:64" s="11" customFormat="1" ht="15" customHeight="1" x14ac:dyDescent="0.2">
      <c r="A401" s="183" t="s">
        <v>4</v>
      </c>
      <c r="B401" s="184"/>
      <c r="C401" s="184"/>
      <c r="D401" s="184"/>
      <c r="E401" s="184"/>
      <c r="F401" s="184"/>
      <c r="G401" s="184"/>
      <c r="H401" s="185"/>
      <c r="I401" s="71">
        <f>SUM(I400:I400)</f>
        <v>2.1</v>
      </c>
      <c r="J401" s="174"/>
      <c r="K401" s="14"/>
      <c r="L401" s="15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</row>
    <row r="402" spans="1:64" s="16" customFormat="1" ht="15" customHeight="1" thickBot="1" x14ac:dyDescent="0.25">
      <c r="A402" s="62"/>
      <c r="B402" s="63"/>
      <c r="C402" s="63"/>
      <c r="D402" s="63"/>
      <c r="E402" s="63"/>
      <c r="F402" s="63"/>
      <c r="G402" s="63"/>
      <c r="H402" s="63"/>
      <c r="I402" s="63"/>
      <c r="J402" s="64"/>
      <c r="K402" s="19"/>
      <c r="L402" s="15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</row>
    <row r="403" spans="1:64" s="152" customFormat="1" ht="15" customHeight="1" thickBot="1" x14ac:dyDescent="0.25">
      <c r="A403" s="149" t="s">
        <v>61</v>
      </c>
      <c r="B403" s="190" t="s">
        <v>116</v>
      </c>
      <c r="C403" s="190"/>
      <c r="D403" s="190"/>
      <c r="E403" s="190"/>
      <c r="F403" s="190"/>
      <c r="G403" s="190"/>
      <c r="H403" s="190"/>
      <c r="I403" s="190"/>
      <c r="J403" s="191"/>
      <c r="K403" s="150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AL403" s="151"/>
      <c r="AM403" s="151"/>
      <c r="AN403" s="151"/>
      <c r="AO403" s="151"/>
      <c r="AP403" s="151"/>
      <c r="AQ403" s="151"/>
      <c r="AR403" s="151"/>
      <c r="AS403" s="151"/>
      <c r="AT403" s="151"/>
      <c r="AU403" s="151"/>
      <c r="AV403" s="151"/>
      <c r="AW403" s="151"/>
      <c r="AX403" s="151"/>
      <c r="AY403" s="151"/>
      <c r="AZ403" s="151"/>
      <c r="BA403" s="151"/>
      <c r="BB403" s="151"/>
      <c r="BC403" s="151"/>
      <c r="BD403" s="151"/>
      <c r="BE403" s="151"/>
      <c r="BF403" s="151"/>
      <c r="BG403" s="151"/>
      <c r="BH403" s="151"/>
      <c r="BI403" s="151"/>
      <c r="BJ403" s="151"/>
      <c r="BK403" s="151"/>
      <c r="BL403" s="151"/>
    </row>
    <row r="404" spans="1:64" s="16" customFormat="1" ht="15" customHeight="1" x14ac:dyDescent="0.2">
      <c r="A404" s="27"/>
      <c r="B404" s="12"/>
      <c r="C404" s="12"/>
      <c r="D404" s="12"/>
      <c r="E404" s="12"/>
      <c r="F404" s="12"/>
      <c r="G404" s="12"/>
      <c r="H404" s="12"/>
      <c r="I404" s="12"/>
      <c r="J404" s="13"/>
      <c r="K404" s="24"/>
      <c r="L404" s="15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</row>
    <row r="405" spans="1:64" s="16" customFormat="1" ht="15" customHeight="1" x14ac:dyDescent="0.2">
      <c r="A405" s="17" t="s">
        <v>5</v>
      </c>
      <c r="B405" s="18" t="s">
        <v>201</v>
      </c>
      <c r="C405" s="205"/>
      <c r="D405" s="155" t="s">
        <v>10</v>
      </c>
      <c r="E405" s="156"/>
      <c r="F405" s="156"/>
      <c r="G405" s="156"/>
      <c r="H405" s="156"/>
      <c r="I405" s="156"/>
      <c r="J405" s="157"/>
      <c r="K405" s="24"/>
      <c r="L405" s="15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</row>
    <row r="406" spans="1:64" s="16" customFormat="1" ht="15" customHeight="1" x14ac:dyDescent="0.2">
      <c r="A406" s="17" t="s">
        <v>1</v>
      </c>
      <c r="B406" s="81"/>
      <c r="C406" s="206"/>
      <c r="D406" s="158"/>
      <c r="E406" s="159"/>
      <c r="F406" s="159"/>
      <c r="G406" s="159"/>
      <c r="H406" s="159"/>
      <c r="I406" s="159"/>
      <c r="J406" s="160"/>
      <c r="K406" s="24"/>
      <c r="L406" s="15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</row>
    <row r="407" spans="1:64" s="11" customFormat="1" ht="44.25" customHeight="1" x14ac:dyDescent="0.2">
      <c r="A407" s="161" t="s">
        <v>16</v>
      </c>
      <c r="B407" s="162"/>
      <c r="C407" s="56" t="s">
        <v>6</v>
      </c>
      <c r="D407" s="22" t="s">
        <v>151</v>
      </c>
      <c r="E407" s="22" t="s">
        <v>17</v>
      </c>
      <c r="F407" s="22" t="s">
        <v>152</v>
      </c>
      <c r="G407" s="23" t="s">
        <v>221</v>
      </c>
      <c r="H407" s="22" t="s">
        <v>222</v>
      </c>
      <c r="I407" s="23" t="s">
        <v>8</v>
      </c>
      <c r="J407" s="113" t="s">
        <v>3</v>
      </c>
      <c r="K407" s="14"/>
      <c r="L407" s="15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</row>
    <row r="408" spans="1:64" s="16" customFormat="1" ht="15" customHeight="1" x14ac:dyDescent="0.2">
      <c r="A408" s="168" t="s">
        <v>149</v>
      </c>
      <c r="B408" s="169"/>
      <c r="C408" s="106" t="s">
        <v>138</v>
      </c>
      <c r="D408" s="106">
        <f>7.8+10.5+7.8+10.5</f>
        <v>36.6</v>
      </c>
      <c r="E408" s="106">
        <v>3</v>
      </c>
      <c r="F408" s="106">
        <v>1</v>
      </c>
      <c r="G408" s="106">
        <f>D408*E408*F408</f>
        <v>109.80000000000001</v>
      </c>
      <c r="H408" s="106">
        <f>(2*1.2*3)+(1*2.1)+(I320)</f>
        <v>10.479999999999999</v>
      </c>
      <c r="I408" s="106">
        <f>ROUND((G408)-H408,2)</f>
        <v>99.32</v>
      </c>
      <c r="J408" s="170"/>
      <c r="K408" s="19"/>
      <c r="L408" s="15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</row>
    <row r="409" spans="1:64" s="16" customFormat="1" ht="15" customHeight="1" x14ac:dyDescent="0.2">
      <c r="A409" s="168" t="s">
        <v>150</v>
      </c>
      <c r="B409" s="169"/>
      <c r="C409" s="106" t="s">
        <v>141</v>
      </c>
      <c r="D409" s="106">
        <f>8.2+10.9+8.2+10.9</f>
        <v>38.200000000000003</v>
      </c>
      <c r="E409" s="106">
        <v>3</v>
      </c>
      <c r="F409" s="106">
        <v>1</v>
      </c>
      <c r="G409" s="106">
        <f>D409*E409*F409</f>
        <v>114.60000000000001</v>
      </c>
      <c r="H409" s="106">
        <f>((2*1.2*3)+(1*2.1))</f>
        <v>9.2999999999999989</v>
      </c>
      <c r="I409" s="106">
        <f>ROUND((G409)-H409,2)</f>
        <v>105.3</v>
      </c>
      <c r="J409" s="170"/>
      <c r="K409" s="19"/>
      <c r="L409" s="15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</row>
    <row r="410" spans="1:64" s="21" customFormat="1" x14ac:dyDescent="0.2">
      <c r="A410" s="163" t="s">
        <v>113</v>
      </c>
      <c r="B410" s="164"/>
      <c r="C410" s="106" t="s">
        <v>138</v>
      </c>
      <c r="D410" s="106">
        <f>7.8+10.5+7.8+10.5</f>
        <v>36.6</v>
      </c>
      <c r="E410" s="106">
        <v>0.85</v>
      </c>
      <c r="F410" s="106">
        <v>1</v>
      </c>
      <c r="G410" s="106">
        <f>ROUND((D410*E410*F410),2)</f>
        <v>31.11</v>
      </c>
      <c r="H410" s="106">
        <v>0</v>
      </c>
      <c r="I410" s="106">
        <f>ROUND(SUM(G410:G410)-H410,2)</f>
        <v>31.11</v>
      </c>
      <c r="J410" s="170"/>
      <c r="K410" s="24"/>
      <c r="L410" s="15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</row>
    <row r="411" spans="1:64" s="12" customFormat="1" ht="30.75" customHeight="1" x14ac:dyDescent="0.2">
      <c r="A411" s="163" t="s">
        <v>284</v>
      </c>
      <c r="B411" s="164"/>
      <c r="C411" s="106" t="s">
        <v>285</v>
      </c>
      <c r="D411" s="106"/>
      <c r="E411" s="106"/>
      <c r="F411" s="106">
        <v>1</v>
      </c>
      <c r="G411" s="106">
        <f>(10.37+10.37)+(0.7+7.8*2)</f>
        <v>37.04</v>
      </c>
      <c r="H411" s="106">
        <v>0</v>
      </c>
      <c r="I411" s="106">
        <f>ROUND(SUM(G411:G411)-H411,2)</f>
        <v>37.04</v>
      </c>
      <c r="J411" s="170"/>
      <c r="K411" s="24"/>
      <c r="L411" s="15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</row>
    <row r="412" spans="1:64" s="12" customFormat="1" ht="15" customHeight="1" x14ac:dyDescent="0.2">
      <c r="A412" s="163" t="s">
        <v>143</v>
      </c>
      <c r="B412" s="164"/>
      <c r="C412" s="106" t="s">
        <v>219</v>
      </c>
      <c r="D412" s="106"/>
      <c r="E412" s="106"/>
      <c r="F412" s="106">
        <v>1</v>
      </c>
      <c r="G412" s="106">
        <f>(6.1)+(1.5*0.84)*F412</f>
        <v>7.3599999999999994</v>
      </c>
      <c r="H412" s="133">
        <v>0</v>
      </c>
      <c r="I412" s="106">
        <f>ROUND((G412)-H412,2)</f>
        <v>7.36</v>
      </c>
      <c r="J412" s="170"/>
      <c r="K412" s="24"/>
      <c r="L412" s="15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</row>
    <row r="413" spans="1:64" s="11" customFormat="1" ht="15" customHeight="1" x14ac:dyDescent="0.2">
      <c r="A413" s="194" t="s">
        <v>4</v>
      </c>
      <c r="B413" s="195"/>
      <c r="C413" s="195"/>
      <c r="D413" s="195"/>
      <c r="E413" s="195"/>
      <c r="F413" s="195"/>
      <c r="G413" s="195"/>
      <c r="H413" s="196"/>
      <c r="I413" s="83">
        <f>ROUND(SUM(I408:I412),2)</f>
        <v>280.13</v>
      </c>
      <c r="J413" s="170"/>
      <c r="K413" s="14"/>
      <c r="L413" s="15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</row>
    <row r="414" spans="1:64" s="70" customFormat="1" ht="15" customHeight="1" x14ac:dyDescent="0.2">
      <c r="A414" s="27"/>
      <c r="B414" s="12"/>
      <c r="C414" s="12"/>
      <c r="D414" s="12"/>
      <c r="E414" s="12"/>
      <c r="F414" s="12"/>
      <c r="G414" s="12"/>
      <c r="H414" s="12"/>
      <c r="I414" s="12"/>
      <c r="J414" s="13"/>
      <c r="K414" s="19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64" s="70" customFormat="1" ht="15" customHeight="1" x14ac:dyDescent="0.2">
      <c r="A415" s="17" t="s">
        <v>5</v>
      </c>
      <c r="B415" s="18" t="s">
        <v>202</v>
      </c>
      <c r="C415" s="205"/>
      <c r="D415" s="155" t="s">
        <v>18</v>
      </c>
      <c r="E415" s="156"/>
      <c r="F415" s="156"/>
      <c r="G415" s="156"/>
      <c r="H415" s="156"/>
      <c r="I415" s="156"/>
      <c r="J415" s="157"/>
      <c r="K415" s="19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</row>
    <row r="416" spans="1:64" s="70" customFormat="1" ht="15" customHeight="1" x14ac:dyDescent="0.2">
      <c r="A416" s="17" t="s">
        <v>1</v>
      </c>
      <c r="B416" s="81"/>
      <c r="C416" s="206"/>
      <c r="D416" s="158"/>
      <c r="E416" s="159"/>
      <c r="F416" s="159"/>
      <c r="G416" s="159"/>
      <c r="H416" s="159"/>
      <c r="I416" s="159"/>
      <c r="J416" s="160"/>
      <c r="K416" s="24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</row>
    <row r="417" spans="1:64" s="70" customFormat="1" ht="15" customHeight="1" x14ac:dyDescent="0.2">
      <c r="A417" s="161" t="s">
        <v>16</v>
      </c>
      <c r="B417" s="162"/>
      <c r="C417" s="56" t="s">
        <v>6</v>
      </c>
      <c r="D417" s="22" t="s">
        <v>50</v>
      </c>
      <c r="E417" s="22"/>
      <c r="F417" s="29"/>
      <c r="G417" s="22"/>
      <c r="H417" s="22" t="s">
        <v>2</v>
      </c>
      <c r="I417" s="23" t="s">
        <v>8</v>
      </c>
      <c r="J417" s="113" t="s">
        <v>3</v>
      </c>
      <c r="K417" s="24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</row>
    <row r="418" spans="1:64" s="70" customFormat="1" ht="15" customHeight="1" x14ac:dyDescent="0.2">
      <c r="A418" s="168" t="s">
        <v>98</v>
      </c>
      <c r="B418" s="169"/>
      <c r="C418" s="23" t="s">
        <v>144</v>
      </c>
      <c r="D418" s="106">
        <f>I413</f>
        <v>280.13</v>
      </c>
      <c r="E418" s="106"/>
      <c r="F418" s="29"/>
      <c r="G418" s="131"/>
      <c r="H418" s="106">
        <v>1</v>
      </c>
      <c r="I418" s="85">
        <f>ROUND((D418*H418)-E418,2)</f>
        <v>280.13</v>
      </c>
      <c r="J418" s="47"/>
      <c r="K418" s="24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</row>
    <row r="419" spans="1:64" s="70" customFormat="1" ht="15" customHeight="1" x14ac:dyDescent="0.2">
      <c r="A419" s="194" t="s">
        <v>4</v>
      </c>
      <c r="B419" s="195"/>
      <c r="C419" s="195"/>
      <c r="D419" s="195"/>
      <c r="E419" s="195"/>
      <c r="F419" s="195"/>
      <c r="G419" s="195"/>
      <c r="H419" s="196"/>
      <c r="I419" s="83">
        <f>ROUND(SUM(I418:I418),2)</f>
        <v>280.13</v>
      </c>
      <c r="J419" s="86"/>
      <c r="K419" s="24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</row>
    <row r="420" spans="1:64" s="139" customFormat="1" ht="15" customHeight="1" x14ac:dyDescent="0.2">
      <c r="A420" s="117"/>
      <c r="B420" s="118"/>
      <c r="C420" s="118"/>
      <c r="D420" s="118"/>
      <c r="E420" s="118"/>
      <c r="F420" s="118"/>
      <c r="G420" s="118"/>
      <c r="H420" s="118"/>
      <c r="I420" s="118"/>
      <c r="J420" s="86"/>
      <c r="K420" s="137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  <c r="AI420" s="138"/>
      <c r="AJ420" s="138"/>
      <c r="AK420" s="138"/>
      <c r="AL420" s="138"/>
      <c r="AM420" s="138"/>
      <c r="AN420" s="138"/>
      <c r="AO420" s="138"/>
      <c r="AP420" s="138"/>
      <c r="AQ420" s="138"/>
      <c r="AR420" s="138"/>
      <c r="AS420" s="138"/>
      <c r="AT420" s="138"/>
      <c r="AU420" s="138"/>
      <c r="AV420" s="138"/>
      <c r="AW420" s="138"/>
      <c r="AX420" s="138"/>
      <c r="AY420" s="138"/>
      <c r="AZ420" s="138"/>
      <c r="BA420" s="138"/>
      <c r="BB420" s="138"/>
      <c r="BC420" s="138"/>
      <c r="BD420" s="138"/>
      <c r="BE420" s="138"/>
      <c r="BF420" s="138"/>
      <c r="BG420" s="138"/>
      <c r="BH420" s="138"/>
      <c r="BI420" s="138"/>
      <c r="BJ420" s="138"/>
      <c r="BK420" s="138"/>
      <c r="BL420" s="138"/>
    </row>
    <row r="421" spans="1:64" ht="15" customHeight="1" x14ac:dyDescent="0.2">
      <c r="A421" s="17" t="s">
        <v>5</v>
      </c>
      <c r="B421" s="18" t="s">
        <v>203</v>
      </c>
      <c r="C421" s="205"/>
      <c r="D421" s="155" t="s">
        <v>51</v>
      </c>
      <c r="E421" s="156"/>
      <c r="F421" s="156"/>
      <c r="G421" s="156"/>
      <c r="H421" s="156"/>
      <c r="I421" s="156"/>
      <c r="J421" s="157"/>
      <c r="K421" s="24"/>
    </row>
    <row r="422" spans="1:64" s="65" customFormat="1" ht="15" customHeight="1" x14ac:dyDescent="0.2">
      <c r="A422" s="17" t="s">
        <v>1</v>
      </c>
      <c r="B422" s="81"/>
      <c r="C422" s="206"/>
      <c r="D422" s="158"/>
      <c r="E422" s="159"/>
      <c r="F422" s="159"/>
      <c r="G422" s="159"/>
      <c r="H422" s="159"/>
      <c r="I422" s="159"/>
      <c r="J422" s="160"/>
      <c r="K422" s="19"/>
      <c r="L422" s="15"/>
    </row>
    <row r="423" spans="1:64" s="65" customFormat="1" ht="15" customHeight="1" x14ac:dyDescent="0.2">
      <c r="A423" s="161" t="s">
        <v>16</v>
      </c>
      <c r="B423" s="162"/>
      <c r="C423" s="56" t="s">
        <v>6</v>
      </c>
      <c r="D423" s="22" t="s">
        <v>50</v>
      </c>
      <c r="E423" s="22"/>
      <c r="F423" s="29"/>
      <c r="G423" s="22"/>
      <c r="H423" s="22" t="s">
        <v>43</v>
      </c>
      <c r="I423" s="23" t="s">
        <v>8</v>
      </c>
      <c r="J423" s="113" t="s">
        <v>3</v>
      </c>
      <c r="K423" s="19"/>
      <c r="L423" s="15"/>
    </row>
    <row r="424" spans="1:64" s="65" customFormat="1" ht="15" customHeight="1" x14ac:dyDescent="0.2">
      <c r="A424" s="168" t="s">
        <v>99</v>
      </c>
      <c r="B424" s="169"/>
      <c r="C424" s="23" t="s">
        <v>144</v>
      </c>
      <c r="D424" s="106">
        <f>I326</f>
        <v>81.900000000000006</v>
      </c>
      <c r="E424" s="106"/>
      <c r="F424" s="29"/>
      <c r="G424" s="131"/>
      <c r="H424" s="106">
        <v>1</v>
      </c>
      <c r="I424" s="82">
        <f>ROUND(D424*H424,2)</f>
        <v>81.900000000000006</v>
      </c>
      <c r="J424" s="170"/>
      <c r="K424" s="24"/>
      <c r="L424" s="15"/>
    </row>
    <row r="425" spans="1:64" s="65" customFormat="1" ht="14.25" x14ac:dyDescent="0.2">
      <c r="A425" s="194" t="s">
        <v>4</v>
      </c>
      <c r="B425" s="195"/>
      <c r="C425" s="195"/>
      <c r="D425" s="195"/>
      <c r="E425" s="195"/>
      <c r="F425" s="195"/>
      <c r="G425" s="195"/>
      <c r="H425" s="196"/>
      <c r="I425" s="83">
        <f>ROUND(SUM(I424:I424),2)</f>
        <v>81.900000000000006</v>
      </c>
      <c r="J425" s="170"/>
      <c r="K425" s="24"/>
      <c r="L425" s="15"/>
    </row>
    <row r="426" spans="1:64" s="65" customFormat="1" ht="14.25" x14ac:dyDescent="0.2">
      <c r="A426" s="27"/>
      <c r="B426" s="12"/>
      <c r="C426" s="12"/>
      <c r="D426" s="12"/>
      <c r="E426" s="12"/>
      <c r="F426" s="12"/>
      <c r="G426" s="12"/>
      <c r="H426" s="12"/>
      <c r="I426" s="12"/>
      <c r="J426" s="13"/>
      <c r="K426" s="24"/>
      <c r="L426" s="15"/>
    </row>
    <row r="427" spans="1:64" s="65" customFormat="1" x14ac:dyDescent="0.2">
      <c r="A427" s="17" t="s">
        <v>5</v>
      </c>
      <c r="B427" s="18" t="s">
        <v>204</v>
      </c>
      <c r="C427" s="205"/>
      <c r="D427" s="155" t="s">
        <v>52</v>
      </c>
      <c r="E427" s="156"/>
      <c r="F427" s="156"/>
      <c r="G427" s="156"/>
      <c r="H427" s="156"/>
      <c r="I427" s="156"/>
      <c r="J427" s="157"/>
      <c r="K427" s="77"/>
      <c r="L427" s="15"/>
    </row>
    <row r="428" spans="1:64" s="65" customFormat="1" ht="15" customHeight="1" x14ac:dyDescent="0.2">
      <c r="A428" s="17" t="s">
        <v>1</v>
      </c>
      <c r="B428" s="81"/>
      <c r="C428" s="206"/>
      <c r="D428" s="158"/>
      <c r="E428" s="159"/>
      <c r="F428" s="159"/>
      <c r="G428" s="159"/>
      <c r="H428" s="159"/>
      <c r="I428" s="159"/>
      <c r="J428" s="160"/>
      <c r="K428" s="77"/>
      <c r="L428" s="15"/>
    </row>
    <row r="429" spans="1:64" s="65" customFormat="1" ht="15" customHeight="1" x14ac:dyDescent="0.2">
      <c r="A429" s="161" t="s">
        <v>16</v>
      </c>
      <c r="B429" s="162"/>
      <c r="C429" s="56" t="s">
        <v>6</v>
      </c>
      <c r="D429" s="22" t="s">
        <v>50</v>
      </c>
      <c r="E429" s="22"/>
      <c r="F429" s="29"/>
      <c r="G429" s="22"/>
      <c r="H429" s="22" t="s">
        <v>2</v>
      </c>
      <c r="I429" s="23" t="s">
        <v>8</v>
      </c>
      <c r="J429" s="113" t="s">
        <v>3</v>
      </c>
      <c r="K429" s="67"/>
      <c r="L429" s="15"/>
    </row>
    <row r="430" spans="1:64" s="65" customFormat="1" ht="15" customHeight="1" x14ac:dyDescent="0.2">
      <c r="A430" s="163" t="s">
        <v>82</v>
      </c>
      <c r="B430" s="164"/>
      <c r="C430" s="23" t="s">
        <v>144</v>
      </c>
      <c r="D430" s="106">
        <f>I425</f>
        <v>81.900000000000006</v>
      </c>
      <c r="E430" s="106"/>
      <c r="F430" s="29"/>
      <c r="G430" s="131"/>
      <c r="H430" s="106">
        <v>1</v>
      </c>
      <c r="I430" s="85">
        <f>ROUND(D430*H430,2)</f>
        <v>81.900000000000006</v>
      </c>
      <c r="J430" s="47"/>
      <c r="K430" s="19"/>
      <c r="L430" s="15"/>
    </row>
    <row r="431" spans="1:64" s="65" customFormat="1" ht="15" customHeight="1" x14ac:dyDescent="0.2">
      <c r="A431" s="194" t="s">
        <v>4</v>
      </c>
      <c r="B431" s="195"/>
      <c r="C431" s="195"/>
      <c r="D431" s="195"/>
      <c r="E431" s="195"/>
      <c r="F431" s="195"/>
      <c r="G431" s="195"/>
      <c r="H431" s="196"/>
      <c r="I431" s="83">
        <f>ROUND(SUM(I430:I430),2)</f>
        <v>81.900000000000006</v>
      </c>
      <c r="J431" s="86"/>
      <c r="K431" s="19"/>
      <c r="L431" s="15"/>
    </row>
    <row r="432" spans="1:64" s="65" customFormat="1" ht="15" customHeight="1" thickBot="1" x14ac:dyDescent="0.25">
      <c r="A432" s="117"/>
      <c r="B432" s="118"/>
      <c r="C432" s="118"/>
      <c r="D432" s="235"/>
      <c r="E432" s="235"/>
      <c r="F432" s="235"/>
      <c r="G432" s="235"/>
      <c r="H432" s="235"/>
      <c r="I432" s="108"/>
      <c r="J432" s="110"/>
      <c r="K432" s="24"/>
      <c r="L432" s="15"/>
    </row>
    <row r="433" spans="1:64" s="152" customFormat="1" ht="15" customHeight="1" thickBot="1" x14ac:dyDescent="0.25">
      <c r="A433" s="149" t="s">
        <v>62</v>
      </c>
      <c r="B433" s="190" t="s">
        <v>44</v>
      </c>
      <c r="C433" s="190"/>
      <c r="D433" s="190"/>
      <c r="E433" s="190"/>
      <c r="F433" s="190"/>
      <c r="G433" s="190"/>
      <c r="H433" s="190"/>
      <c r="I433" s="190"/>
      <c r="J433" s="191"/>
      <c r="K433" s="150"/>
      <c r="L433" s="151"/>
      <c r="M433" s="151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  <c r="AA433" s="151"/>
      <c r="AB433" s="151"/>
      <c r="AC433" s="151"/>
      <c r="AD433" s="151"/>
      <c r="AE433" s="151"/>
      <c r="AF433" s="151"/>
      <c r="AG433" s="151"/>
      <c r="AH433" s="151"/>
      <c r="AI433" s="151"/>
      <c r="AJ433" s="151"/>
      <c r="AK433" s="151"/>
      <c r="AL433" s="151"/>
      <c r="AM433" s="151"/>
      <c r="AN433" s="151"/>
      <c r="AO433" s="151"/>
      <c r="AP433" s="151"/>
      <c r="AQ433" s="151"/>
      <c r="AR433" s="151"/>
      <c r="AS433" s="151"/>
      <c r="AT433" s="151"/>
      <c r="AU433" s="151"/>
      <c r="AV433" s="151"/>
      <c r="AW433" s="151"/>
      <c r="AX433" s="151"/>
      <c r="AY433" s="151"/>
      <c r="AZ433" s="151"/>
      <c r="BA433" s="151"/>
      <c r="BB433" s="151"/>
      <c r="BC433" s="151"/>
      <c r="BD433" s="151"/>
      <c r="BE433" s="151"/>
      <c r="BF433" s="151"/>
      <c r="BG433" s="151"/>
      <c r="BH433" s="151"/>
      <c r="BI433" s="151"/>
      <c r="BJ433" s="151"/>
      <c r="BK433" s="151"/>
      <c r="BL433" s="151"/>
    </row>
    <row r="434" spans="1:64" s="65" customFormat="1" ht="15" customHeight="1" x14ac:dyDescent="0.2">
      <c r="A434" s="27"/>
      <c r="B434" s="12"/>
      <c r="C434" s="12"/>
      <c r="D434" s="12"/>
      <c r="E434" s="12"/>
      <c r="F434" s="12"/>
      <c r="G434" s="12"/>
      <c r="H434" s="12"/>
      <c r="I434" s="12"/>
      <c r="J434" s="13"/>
      <c r="K434" s="77"/>
      <c r="L434" s="15"/>
    </row>
    <row r="435" spans="1:64" s="65" customFormat="1" ht="15" customHeight="1" x14ac:dyDescent="0.2">
      <c r="A435" s="17" t="s">
        <v>5</v>
      </c>
      <c r="B435" s="18" t="s">
        <v>205</v>
      </c>
      <c r="C435" s="165"/>
      <c r="D435" s="197" t="s">
        <v>228</v>
      </c>
      <c r="E435" s="197"/>
      <c r="F435" s="197"/>
      <c r="G435" s="197"/>
      <c r="H435" s="197"/>
      <c r="I435" s="197"/>
      <c r="J435" s="198"/>
      <c r="K435" s="77"/>
      <c r="L435" s="15"/>
    </row>
    <row r="436" spans="1:64" s="65" customFormat="1" ht="15" customHeight="1" x14ac:dyDescent="0.2">
      <c r="A436" s="17" t="s">
        <v>1</v>
      </c>
      <c r="B436" s="20"/>
      <c r="C436" s="165"/>
      <c r="D436" s="197"/>
      <c r="E436" s="197"/>
      <c r="F436" s="197"/>
      <c r="G436" s="197"/>
      <c r="H436" s="197"/>
      <c r="I436" s="197"/>
      <c r="J436" s="198"/>
      <c r="K436" s="19"/>
      <c r="L436" s="15"/>
    </row>
    <row r="437" spans="1:64" s="65" customFormat="1" ht="15" customHeight="1" x14ac:dyDescent="0.2">
      <c r="A437" s="192"/>
      <c r="B437" s="193"/>
      <c r="C437" s="22" t="s">
        <v>6</v>
      </c>
      <c r="D437" s="22" t="s">
        <v>50</v>
      </c>
      <c r="E437" s="16"/>
      <c r="F437" s="22"/>
      <c r="G437" s="22"/>
      <c r="H437" s="22" t="s">
        <v>2</v>
      </c>
      <c r="I437" s="23" t="s">
        <v>8</v>
      </c>
      <c r="J437" s="113" t="s">
        <v>3</v>
      </c>
      <c r="K437" s="19"/>
      <c r="L437" s="15"/>
    </row>
    <row r="438" spans="1:64" s="65" customFormat="1" ht="15" customHeight="1" x14ac:dyDescent="0.2">
      <c r="A438" s="168"/>
      <c r="B438" s="169"/>
      <c r="C438" s="23" t="s">
        <v>144</v>
      </c>
      <c r="D438" s="106">
        <f>9.46*12.1</f>
        <v>114.46600000000001</v>
      </c>
      <c r="E438" s="16"/>
      <c r="F438" s="106"/>
      <c r="G438" s="22"/>
      <c r="H438" s="106">
        <v>1</v>
      </c>
      <c r="I438" s="25">
        <f>ROUND(D438*H438,2)</f>
        <v>114.47</v>
      </c>
      <c r="J438" s="170"/>
      <c r="K438" s="24"/>
      <c r="L438" s="15"/>
    </row>
    <row r="439" spans="1:64" s="65" customFormat="1" ht="14.25" x14ac:dyDescent="0.2">
      <c r="A439" s="171" t="s">
        <v>4</v>
      </c>
      <c r="B439" s="172"/>
      <c r="C439" s="172"/>
      <c r="D439" s="172"/>
      <c r="E439" s="172"/>
      <c r="F439" s="172"/>
      <c r="G439" s="172"/>
      <c r="H439" s="172"/>
      <c r="I439" s="26">
        <f>ROUND(SUM(I438:I438),2)</f>
        <v>114.47</v>
      </c>
      <c r="J439" s="170"/>
      <c r="K439" s="24"/>
      <c r="L439" s="15"/>
    </row>
    <row r="440" spans="1:64" s="65" customFormat="1" ht="15" customHeight="1" x14ac:dyDescent="0.2">
      <c r="A440" s="27"/>
      <c r="B440" s="12"/>
      <c r="C440" s="12"/>
      <c r="D440" s="12"/>
      <c r="E440" s="12"/>
      <c r="F440" s="12"/>
      <c r="G440" s="12"/>
      <c r="H440" s="12"/>
      <c r="I440" s="12"/>
      <c r="J440" s="13"/>
      <c r="K440" s="77"/>
      <c r="L440" s="15"/>
    </row>
    <row r="441" spans="1:64" s="65" customFormat="1" ht="15" customHeight="1" x14ac:dyDescent="0.2">
      <c r="A441" s="17" t="s">
        <v>5</v>
      </c>
      <c r="B441" s="18" t="s">
        <v>206</v>
      </c>
      <c r="C441" s="165"/>
      <c r="D441" s="197" t="s">
        <v>226</v>
      </c>
      <c r="E441" s="197"/>
      <c r="F441" s="197"/>
      <c r="G441" s="197"/>
      <c r="H441" s="197"/>
      <c r="I441" s="197"/>
      <c r="J441" s="198"/>
      <c r="K441" s="67"/>
      <c r="L441" s="15"/>
    </row>
    <row r="442" spans="1:64" s="65" customFormat="1" ht="15" customHeight="1" x14ac:dyDescent="0.2">
      <c r="A442" s="17" t="s">
        <v>1</v>
      </c>
      <c r="B442" s="20"/>
      <c r="C442" s="165"/>
      <c r="D442" s="197"/>
      <c r="E442" s="197"/>
      <c r="F442" s="197"/>
      <c r="G442" s="197"/>
      <c r="H442" s="197"/>
      <c r="I442" s="197"/>
      <c r="J442" s="198"/>
      <c r="K442" s="19"/>
      <c r="L442" s="15"/>
    </row>
    <row r="443" spans="1:64" s="65" customFormat="1" ht="15" customHeight="1" x14ac:dyDescent="0.2">
      <c r="A443" s="192"/>
      <c r="B443" s="193"/>
      <c r="C443" s="22" t="s">
        <v>6</v>
      </c>
      <c r="D443" s="23" t="s">
        <v>50</v>
      </c>
      <c r="E443" s="22"/>
      <c r="F443" s="29"/>
      <c r="G443" s="22"/>
      <c r="H443" s="22" t="s">
        <v>2</v>
      </c>
      <c r="I443" s="23" t="s">
        <v>8</v>
      </c>
      <c r="J443" s="113" t="s">
        <v>3</v>
      </c>
      <c r="K443" s="19"/>
      <c r="L443" s="15"/>
    </row>
    <row r="444" spans="1:64" s="65" customFormat="1" ht="15" customHeight="1" x14ac:dyDescent="0.2">
      <c r="A444" s="168"/>
      <c r="B444" s="169"/>
      <c r="C444" s="23" t="s">
        <v>144</v>
      </c>
      <c r="D444" s="25">
        <f>D438</f>
        <v>114.46600000000001</v>
      </c>
      <c r="E444" s="16"/>
      <c r="F444" s="12"/>
      <c r="G444" s="22"/>
      <c r="H444" s="106">
        <f>H438</f>
        <v>1</v>
      </c>
      <c r="I444" s="25">
        <f>ROUND(D444*H444,2)</f>
        <v>114.47</v>
      </c>
      <c r="J444" s="170"/>
      <c r="K444" s="24"/>
      <c r="L444" s="15"/>
    </row>
    <row r="445" spans="1:64" s="65" customFormat="1" ht="14.25" x14ac:dyDescent="0.2">
      <c r="A445" s="171" t="s">
        <v>4</v>
      </c>
      <c r="B445" s="172"/>
      <c r="C445" s="172"/>
      <c r="D445" s="172"/>
      <c r="E445" s="172"/>
      <c r="F445" s="172"/>
      <c r="G445" s="172"/>
      <c r="H445" s="172"/>
      <c r="I445" s="26">
        <f>SUM(I444:I444)</f>
        <v>114.47</v>
      </c>
      <c r="J445" s="170"/>
      <c r="K445" s="24"/>
      <c r="L445" s="15"/>
    </row>
    <row r="446" spans="1:64" s="65" customFormat="1" ht="15" customHeight="1" x14ac:dyDescent="0.2">
      <c r="A446" s="27"/>
      <c r="B446" s="12"/>
      <c r="C446" s="12"/>
      <c r="D446" s="12"/>
      <c r="E446" s="12"/>
      <c r="F446" s="12"/>
      <c r="G446" s="12"/>
      <c r="H446" s="12"/>
      <c r="I446" s="12"/>
      <c r="J446" s="13"/>
      <c r="K446" s="77"/>
      <c r="L446" s="15"/>
    </row>
    <row r="447" spans="1:64" s="65" customFormat="1" ht="15" customHeight="1" x14ac:dyDescent="0.2">
      <c r="A447" s="17" t="s">
        <v>5</v>
      </c>
      <c r="B447" s="18" t="s">
        <v>207</v>
      </c>
      <c r="C447" s="186"/>
      <c r="D447" s="155" t="s">
        <v>227</v>
      </c>
      <c r="E447" s="156"/>
      <c r="F447" s="156"/>
      <c r="G447" s="156"/>
      <c r="H447" s="156"/>
      <c r="I447" s="156"/>
      <c r="J447" s="157"/>
      <c r="K447" s="67"/>
      <c r="L447" s="15"/>
    </row>
    <row r="448" spans="1:64" ht="15" customHeight="1" x14ac:dyDescent="0.2">
      <c r="A448" s="17" t="s">
        <v>1</v>
      </c>
      <c r="B448" s="55"/>
      <c r="C448" s="187"/>
      <c r="D448" s="158"/>
      <c r="E448" s="159"/>
      <c r="F448" s="159"/>
      <c r="G448" s="159"/>
      <c r="H448" s="159"/>
      <c r="I448" s="159"/>
      <c r="J448" s="160"/>
      <c r="K448" s="67"/>
    </row>
    <row r="449" spans="1:64" ht="15" customHeight="1" x14ac:dyDescent="0.2">
      <c r="A449" s="161" t="s">
        <v>16</v>
      </c>
      <c r="B449" s="162"/>
      <c r="C449" s="56" t="s">
        <v>6</v>
      </c>
      <c r="D449" s="57" t="s">
        <v>9</v>
      </c>
      <c r="E449" s="57"/>
      <c r="F449" s="88"/>
      <c r="G449" s="22"/>
      <c r="H449" s="22" t="s">
        <v>2</v>
      </c>
      <c r="I449" s="69" t="s">
        <v>11</v>
      </c>
      <c r="J449" s="113" t="s">
        <v>3</v>
      </c>
      <c r="K449" s="67"/>
    </row>
    <row r="450" spans="1:64" ht="15" customHeight="1" x14ac:dyDescent="0.25">
      <c r="A450" s="188"/>
      <c r="B450" s="189"/>
      <c r="C450" s="58"/>
      <c r="D450" s="87">
        <v>9.4600000000000009</v>
      </c>
      <c r="E450" s="88"/>
      <c r="F450" s="88"/>
      <c r="G450" s="88"/>
      <c r="H450" s="87">
        <v>1</v>
      </c>
      <c r="I450" s="25">
        <f>ROUND(D450*H450,2)</f>
        <v>9.4600000000000009</v>
      </c>
      <c r="J450" s="170"/>
      <c r="K450" s="67"/>
    </row>
    <row r="451" spans="1:64" ht="15" customHeight="1" x14ac:dyDescent="0.2">
      <c r="A451" s="183" t="s">
        <v>4</v>
      </c>
      <c r="B451" s="184"/>
      <c r="C451" s="184"/>
      <c r="D451" s="184"/>
      <c r="E451" s="184"/>
      <c r="F451" s="184"/>
      <c r="G451" s="184"/>
      <c r="H451" s="185"/>
      <c r="I451" s="49">
        <f>ROUND(SUM(I450:I450),2)</f>
        <v>9.4600000000000009</v>
      </c>
      <c r="J451" s="170"/>
      <c r="K451" s="67"/>
    </row>
    <row r="452" spans="1:64" ht="15" customHeight="1" thickBot="1" x14ac:dyDescent="0.25">
      <c r="A452" s="115"/>
      <c r="B452" s="116"/>
      <c r="C452" s="116"/>
      <c r="D452" s="116"/>
      <c r="E452" s="116"/>
      <c r="F452" s="116"/>
      <c r="G452" s="116"/>
      <c r="H452" s="116"/>
      <c r="I452" s="116"/>
      <c r="J452" s="125"/>
      <c r="K452" s="67"/>
    </row>
    <row r="453" spans="1:64" s="152" customFormat="1" ht="15" customHeight="1" thickBot="1" x14ac:dyDescent="0.25">
      <c r="A453" s="149" t="s">
        <v>134</v>
      </c>
      <c r="B453" s="190" t="s">
        <v>33</v>
      </c>
      <c r="C453" s="190"/>
      <c r="D453" s="190"/>
      <c r="E453" s="190"/>
      <c r="F453" s="190"/>
      <c r="G453" s="190"/>
      <c r="H453" s="190"/>
      <c r="I453" s="190"/>
      <c r="J453" s="191"/>
      <c r="K453" s="150"/>
      <c r="L453" s="151"/>
      <c r="M453" s="151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51"/>
      <c r="AC453" s="151"/>
      <c r="AD453" s="151"/>
      <c r="AE453" s="151"/>
      <c r="AF453" s="151"/>
      <c r="AG453" s="151"/>
      <c r="AH453" s="151"/>
      <c r="AI453" s="151"/>
      <c r="AJ453" s="151"/>
      <c r="AK453" s="151"/>
      <c r="AL453" s="151"/>
      <c r="AM453" s="151"/>
      <c r="AN453" s="151"/>
      <c r="AO453" s="151"/>
      <c r="AP453" s="151"/>
      <c r="AQ453" s="151"/>
      <c r="AR453" s="151"/>
      <c r="AS453" s="151"/>
      <c r="AT453" s="151"/>
      <c r="AU453" s="151"/>
      <c r="AV453" s="151"/>
      <c r="AW453" s="151"/>
      <c r="AX453" s="151"/>
      <c r="AY453" s="151"/>
      <c r="AZ453" s="151"/>
      <c r="BA453" s="151"/>
      <c r="BB453" s="151"/>
      <c r="BC453" s="151"/>
      <c r="BD453" s="151"/>
      <c r="BE453" s="151"/>
      <c r="BF453" s="151"/>
      <c r="BG453" s="151"/>
      <c r="BH453" s="151"/>
      <c r="BI453" s="151"/>
      <c r="BJ453" s="151"/>
      <c r="BK453" s="151"/>
      <c r="BL453" s="151"/>
    </row>
    <row r="454" spans="1:64" ht="15" customHeight="1" x14ac:dyDescent="0.2">
      <c r="A454" s="114"/>
      <c r="B454" s="23"/>
      <c r="C454" s="45"/>
      <c r="D454" s="45"/>
      <c r="E454" s="45"/>
      <c r="F454" s="45"/>
      <c r="G454" s="45"/>
      <c r="H454" s="45"/>
      <c r="I454" s="45"/>
      <c r="J454" s="32"/>
      <c r="K454" s="67"/>
    </row>
    <row r="455" spans="1:64" ht="15" customHeight="1" x14ac:dyDescent="0.2">
      <c r="A455" s="17" t="s">
        <v>5</v>
      </c>
      <c r="B455" s="18" t="s">
        <v>208</v>
      </c>
      <c r="C455" s="178"/>
      <c r="D455" s="155" t="s">
        <v>125</v>
      </c>
      <c r="E455" s="156"/>
      <c r="F455" s="156"/>
      <c r="G455" s="156"/>
      <c r="H455" s="156"/>
      <c r="I455" s="156"/>
      <c r="J455" s="157"/>
      <c r="K455" s="67"/>
    </row>
    <row r="456" spans="1:64" ht="15" customHeight="1" x14ac:dyDescent="0.2">
      <c r="A456" s="17" t="s">
        <v>1</v>
      </c>
      <c r="B456" s="89"/>
      <c r="C456" s="179"/>
      <c r="D456" s="158"/>
      <c r="E456" s="159"/>
      <c r="F456" s="159"/>
      <c r="G456" s="159"/>
      <c r="H456" s="159"/>
      <c r="I456" s="159"/>
      <c r="J456" s="160"/>
      <c r="K456" s="67"/>
    </row>
    <row r="457" spans="1:64" ht="15" customHeight="1" x14ac:dyDescent="0.2">
      <c r="A457" s="233" t="s">
        <v>16</v>
      </c>
      <c r="B457" s="234"/>
      <c r="C457" s="128" t="s">
        <v>6</v>
      </c>
      <c r="D457" s="129" t="s">
        <v>9</v>
      </c>
      <c r="E457" s="129" t="s">
        <v>101</v>
      </c>
      <c r="F457" s="236"/>
      <c r="G457" s="129"/>
      <c r="H457" s="129" t="s">
        <v>2</v>
      </c>
      <c r="I457" s="130" t="s">
        <v>8</v>
      </c>
      <c r="J457" s="113" t="s">
        <v>3</v>
      </c>
    </row>
    <row r="458" spans="1:64" ht="36" customHeight="1" x14ac:dyDescent="0.25">
      <c r="A458" s="163" t="s">
        <v>108</v>
      </c>
      <c r="B458" s="164"/>
      <c r="C458" s="58"/>
      <c r="D458" s="106">
        <v>1.8</v>
      </c>
      <c r="E458" s="131">
        <v>0.55000000000000004</v>
      </c>
      <c r="F458" s="127"/>
      <c r="G458" s="131"/>
      <c r="H458" s="106">
        <v>1</v>
      </c>
      <c r="I458" s="106">
        <f>ROUND(D458*E458*H458,2)</f>
        <v>0.99</v>
      </c>
      <c r="J458" s="113"/>
    </row>
    <row r="459" spans="1:64" ht="30.75" customHeight="1" x14ac:dyDescent="0.25">
      <c r="A459" s="163" t="s">
        <v>109</v>
      </c>
      <c r="B459" s="164"/>
      <c r="C459" s="58"/>
      <c r="D459" s="106">
        <v>1.2</v>
      </c>
      <c r="E459" s="131">
        <v>0.55000000000000004</v>
      </c>
      <c r="F459" s="127"/>
      <c r="G459" s="131"/>
      <c r="H459" s="106">
        <v>1</v>
      </c>
      <c r="I459" s="106">
        <f>ROUND(D459*E459*H459,2)</f>
        <v>0.66</v>
      </c>
      <c r="J459" s="113"/>
    </row>
    <row r="460" spans="1:64" ht="30.75" customHeight="1" x14ac:dyDescent="0.25">
      <c r="A460" s="223" t="s">
        <v>110</v>
      </c>
      <c r="B460" s="224"/>
      <c r="C460" s="58"/>
      <c r="D460" s="106">
        <v>1.1000000000000001</v>
      </c>
      <c r="E460" s="106">
        <v>0.55000000000000004</v>
      </c>
      <c r="F460" s="127"/>
      <c r="G460" s="131"/>
      <c r="H460" s="106">
        <v>1</v>
      </c>
      <c r="I460" s="106">
        <f>ROUND(D460*E460*H460,2)</f>
        <v>0.61</v>
      </c>
      <c r="J460" s="182"/>
    </row>
    <row r="461" spans="1:64" ht="15" customHeight="1" x14ac:dyDescent="0.2">
      <c r="A461" s="183" t="s">
        <v>4</v>
      </c>
      <c r="B461" s="184"/>
      <c r="C461" s="184"/>
      <c r="D461" s="184"/>
      <c r="E461" s="184"/>
      <c r="F461" s="184"/>
      <c r="G461" s="184"/>
      <c r="H461" s="185"/>
      <c r="I461" s="49">
        <f>ROUND(SUM(I458:I460),2)</f>
        <v>2.2599999999999998</v>
      </c>
      <c r="J461" s="182"/>
    </row>
    <row r="462" spans="1:64" ht="15" customHeight="1" x14ac:dyDescent="0.2">
      <c r="A462" s="90"/>
      <c r="B462" s="236"/>
      <c r="C462" s="236"/>
      <c r="D462" s="236"/>
      <c r="E462" s="236"/>
      <c r="F462" s="236"/>
      <c r="G462" s="236"/>
      <c r="H462" s="236"/>
      <c r="I462" s="236"/>
      <c r="J462" s="91"/>
    </row>
    <row r="463" spans="1:64" ht="15" customHeight="1" x14ac:dyDescent="0.2">
      <c r="A463" s="17" t="s">
        <v>5</v>
      </c>
      <c r="B463" s="18" t="s">
        <v>209</v>
      </c>
      <c r="C463" s="178"/>
      <c r="D463" s="155" t="s">
        <v>83</v>
      </c>
      <c r="E463" s="156"/>
      <c r="F463" s="156"/>
      <c r="G463" s="156"/>
      <c r="H463" s="156"/>
      <c r="I463" s="156"/>
      <c r="J463" s="157"/>
    </row>
    <row r="464" spans="1:64" ht="15" customHeight="1" x14ac:dyDescent="0.2">
      <c r="A464" s="17" t="s">
        <v>1</v>
      </c>
      <c r="B464" s="89"/>
      <c r="C464" s="179"/>
      <c r="D464" s="158"/>
      <c r="E464" s="159"/>
      <c r="F464" s="159"/>
      <c r="G464" s="159"/>
      <c r="H464" s="159"/>
      <c r="I464" s="159"/>
      <c r="J464" s="160"/>
    </row>
    <row r="465" spans="1:10" ht="15" customHeight="1" x14ac:dyDescent="0.2">
      <c r="A465" s="161" t="s">
        <v>16</v>
      </c>
      <c r="B465" s="162"/>
      <c r="C465" s="56" t="s">
        <v>6</v>
      </c>
      <c r="D465" s="22"/>
      <c r="E465" s="22"/>
      <c r="F465" s="236"/>
      <c r="G465" s="22"/>
      <c r="H465" s="22" t="s">
        <v>2</v>
      </c>
      <c r="I465" s="23" t="s">
        <v>153</v>
      </c>
      <c r="J465" s="113" t="s">
        <v>3</v>
      </c>
    </row>
    <row r="466" spans="1:10" ht="15" customHeight="1" x14ac:dyDescent="0.25">
      <c r="A466" s="180" t="s">
        <v>102</v>
      </c>
      <c r="B466" s="181"/>
      <c r="C466" s="58"/>
      <c r="D466" s="106"/>
      <c r="E466" s="106"/>
      <c r="F466" s="112"/>
      <c r="G466" s="22"/>
      <c r="H466" s="106">
        <v>1</v>
      </c>
      <c r="I466" s="25">
        <f>ROUND(H466,2)</f>
        <v>1</v>
      </c>
      <c r="J466" s="182"/>
    </row>
    <row r="467" spans="1:10" ht="15" customHeight="1" x14ac:dyDescent="0.2">
      <c r="A467" s="183" t="s">
        <v>4</v>
      </c>
      <c r="B467" s="184"/>
      <c r="C467" s="184"/>
      <c r="D467" s="184"/>
      <c r="E467" s="184"/>
      <c r="F467" s="184"/>
      <c r="G467" s="184"/>
      <c r="H467" s="185"/>
      <c r="I467" s="49">
        <f>ROUND(SUM(I466:I466),2)</f>
        <v>1</v>
      </c>
      <c r="J467" s="182"/>
    </row>
    <row r="468" spans="1:10" ht="15" customHeight="1" x14ac:dyDescent="0.2">
      <c r="A468" s="115"/>
      <c r="B468" s="116"/>
      <c r="C468" s="107"/>
      <c r="D468" s="107"/>
      <c r="E468" s="107"/>
      <c r="F468" s="107"/>
      <c r="G468" s="107"/>
      <c r="H468" s="107"/>
      <c r="I468" s="108"/>
      <c r="J468" s="109"/>
    </row>
    <row r="469" spans="1:10" ht="15" customHeight="1" x14ac:dyDescent="0.2">
      <c r="A469" s="17" t="s">
        <v>5</v>
      </c>
      <c r="B469" s="18" t="s">
        <v>210</v>
      </c>
      <c r="C469" s="178"/>
      <c r="D469" s="155" t="s">
        <v>126</v>
      </c>
      <c r="E469" s="156"/>
      <c r="F469" s="156"/>
      <c r="G469" s="156"/>
      <c r="H469" s="156"/>
      <c r="I469" s="156"/>
      <c r="J469" s="157"/>
    </row>
    <row r="470" spans="1:10" ht="15" customHeight="1" x14ac:dyDescent="0.2">
      <c r="A470" s="17" t="s">
        <v>1</v>
      </c>
      <c r="B470" s="89"/>
      <c r="C470" s="179"/>
      <c r="D470" s="158"/>
      <c r="E470" s="159"/>
      <c r="F470" s="159"/>
      <c r="G470" s="159"/>
      <c r="H470" s="159"/>
      <c r="I470" s="159"/>
      <c r="J470" s="160"/>
    </row>
    <row r="471" spans="1:10" ht="15" customHeight="1" x14ac:dyDescent="0.2">
      <c r="A471" s="233" t="s">
        <v>16</v>
      </c>
      <c r="B471" s="234"/>
      <c r="C471" s="128" t="s">
        <v>6</v>
      </c>
      <c r="D471" s="129" t="s">
        <v>9</v>
      </c>
      <c r="E471" s="129"/>
      <c r="F471" s="236"/>
      <c r="G471" s="129"/>
      <c r="H471" s="129" t="s">
        <v>2</v>
      </c>
      <c r="I471" s="130" t="s">
        <v>73</v>
      </c>
      <c r="J471" s="113" t="s">
        <v>3</v>
      </c>
    </row>
    <row r="472" spans="1:10" ht="15" customHeight="1" x14ac:dyDescent="0.25">
      <c r="A472" s="163" t="s">
        <v>111</v>
      </c>
      <c r="B472" s="164"/>
      <c r="C472" s="58" t="s">
        <v>223</v>
      </c>
      <c r="D472" s="131">
        <f>3.96+6.8</f>
        <v>10.76</v>
      </c>
      <c r="E472" s="131"/>
      <c r="F472" s="127"/>
      <c r="G472" s="131"/>
      <c r="H472" s="106">
        <v>1</v>
      </c>
      <c r="I472" s="106">
        <f>D472*H472</f>
        <v>10.76</v>
      </c>
      <c r="J472" s="113"/>
    </row>
    <row r="473" spans="1:10" ht="15" customHeight="1" x14ac:dyDescent="0.2">
      <c r="A473" s="183" t="s">
        <v>4</v>
      </c>
      <c r="B473" s="184"/>
      <c r="C473" s="184"/>
      <c r="D473" s="184"/>
      <c r="E473" s="184"/>
      <c r="F473" s="184"/>
      <c r="G473" s="184"/>
      <c r="H473" s="185"/>
      <c r="I473" s="49">
        <f>ROUND(SUM(I472:I472),2)</f>
        <v>10.76</v>
      </c>
      <c r="J473" s="126"/>
    </row>
    <row r="474" spans="1:10" ht="15" customHeight="1" x14ac:dyDescent="0.2">
      <c r="A474" s="90"/>
      <c r="B474" s="236"/>
      <c r="C474" s="236"/>
      <c r="D474" s="236"/>
      <c r="E474" s="236"/>
      <c r="F474" s="236"/>
      <c r="G474" s="236"/>
      <c r="H474" s="236"/>
      <c r="I474" s="236"/>
      <c r="J474" s="91"/>
    </row>
    <row r="475" spans="1:10" ht="15" customHeight="1" x14ac:dyDescent="0.2">
      <c r="A475" s="17" t="s">
        <v>5</v>
      </c>
      <c r="B475" s="18" t="s">
        <v>211</v>
      </c>
      <c r="C475" s="178"/>
      <c r="D475" s="155" t="s">
        <v>127</v>
      </c>
      <c r="E475" s="156"/>
      <c r="F475" s="156"/>
      <c r="G475" s="156"/>
      <c r="H475" s="156"/>
      <c r="I475" s="156"/>
      <c r="J475" s="157"/>
    </row>
    <row r="476" spans="1:10" ht="15" customHeight="1" x14ac:dyDescent="0.2">
      <c r="A476" s="17" t="s">
        <v>1</v>
      </c>
      <c r="B476" s="89"/>
      <c r="C476" s="179"/>
      <c r="D476" s="158"/>
      <c r="E476" s="159"/>
      <c r="F476" s="159"/>
      <c r="G476" s="159"/>
      <c r="H476" s="159"/>
      <c r="I476" s="159"/>
      <c r="J476" s="160"/>
    </row>
    <row r="477" spans="1:10" ht="15" customHeight="1" x14ac:dyDescent="0.2">
      <c r="A477" s="233" t="s">
        <v>16</v>
      </c>
      <c r="B477" s="234"/>
      <c r="C477" s="128" t="s">
        <v>6</v>
      </c>
      <c r="D477" s="129" t="s">
        <v>9</v>
      </c>
      <c r="E477" s="129"/>
      <c r="F477" s="236"/>
      <c r="G477" s="129"/>
      <c r="H477" s="129" t="s">
        <v>2</v>
      </c>
      <c r="I477" s="130" t="s">
        <v>73</v>
      </c>
      <c r="J477" s="113" t="s">
        <v>3</v>
      </c>
    </row>
    <row r="478" spans="1:10" ht="15" customHeight="1" x14ac:dyDescent="0.2">
      <c r="A478" s="163" t="str">
        <f>A472</f>
        <v xml:space="preserve">RAMPA </v>
      </c>
      <c r="B478" s="164"/>
      <c r="C478" s="50" t="s">
        <v>224</v>
      </c>
      <c r="D478" s="131">
        <f>3.96+1.26+6.8+1.4+1.5</f>
        <v>14.92</v>
      </c>
      <c r="E478" s="131"/>
      <c r="F478" s="127"/>
      <c r="G478" s="131"/>
      <c r="H478" s="106">
        <v>1</v>
      </c>
      <c r="I478" s="106">
        <f>D478*H478</f>
        <v>14.92</v>
      </c>
      <c r="J478" s="113"/>
    </row>
    <row r="479" spans="1:10" ht="15" customHeight="1" x14ac:dyDescent="0.2">
      <c r="A479" s="183" t="s">
        <v>4</v>
      </c>
      <c r="B479" s="184"/>
      <c r="C479" s="184"/>
      <c r="D479" s="184"/>
      <c r="E479" s="184"/>
      <c r="F479" s="184"/>
      <c r="G479" s="184"/>
      <c r="H479" s="185"/>
      <c r="I479" s="49">
        <f>ROUND(SUM(I478:I478),2)</f>
        <v>14.92</v>
      </c>
      <c r="J479" s="126"/>
    </row>
    <row r="480" spans="1:10" ht="15" customHeight="1" x14ac:dyDescent="0.2">
      <c r="A480" s="90"/>
      <c r="B480" s="236"/>
      <c r="C480" s="236"/>
      <c r="D480" s="236"/>
      <c r="E480" s="236"/>
      <c r="F480" s="236"/>
      <c r="G480" s="236"/>
      <c r="H480" s="236"/>
      <c r="I480" s="236"/>
      <c r="J480" s="91"/>
    </row>
    <row r="481" spans="1:10" ht="15" customHeight="1" x14ac:dyDescent="0.2">
      <c r="A481" s="17" t="s">
        <v>5</v>
      </c>
      <c r="B481" s="18" t="s">
        <v>212</v>
      </c>
      <c r="C481" s="178"/>
      <c r="D481" s="155" t="s">
        <v>213</v>
      </c>
      <c r="E481" s="156"/>
      <c r="F481" s="156"/>
      <c r="G481" s="156"/>
      <c r="H481" s="156"/>
      <c r="I481" s="156"/>
      <c r="J481" s="157"/>
    </row>
    <row r="482" spans="1:10" ht="15" customHeight="1" x14ac:dyDescent="0.2">
      <c r="A482" s="17" t="s">
        <v>1</v>
      </c>
      <c r="B482" s="89"/>
      <c r="C482" s="179"/>
      <c r="D482" s="158"/>
      <c r="E482" s="159"/>
      <c r="F482" s="159"/>
      <c r="G482" s="159"/>
      <c r="H482" s="159"/>
      <c r="I482" s="159"/>
      <c r="J482" s="160"/>
    </row>
    <row r="483" spans="1:10" ht="15" customHeight="1" x14ac:dyDescent="0.2">
      <c r="A483" s="161" t="s">
        <v>16</v>
      </c>
      <c r="B483" s="162"/>
      <c r="C483" s="56" t="s">
        <v>6</v>
      </c>
      <c r="D483" s="22"/>
      <c r="E483" s="22"/>
      <c r="F483" s="236"/>
      <c r="G483" s="22"/>
      <c r="H483" s="22" t="s">
        <v>2</v>
      </c>
      <c r="I483" s="23" t="s">
        <v>153</v>
      </c>
      <c r="J483" s="113" t="s">
        <v>3</v>
      </c>
    </row>
    <row r="484" spans="1:10" ht="15" customHeight="1" x14ac:dyDescent="0.25">
      <c r="A484" s="180" t="s">
        <v>225</v>
      </c>
      <c r="B484" s="181"/>
      <c r="C484" s="58"/>
      <c r="D484" s="106"/>
      <c r="E484" s="106"/>
      <c r="F484" s="112"/>
      <c r="G484" s="22"/>
      <c r="H484" s="106">
        <v>1</v>
      </c>
      <c r="I484" s="25">
        <f>ROUND(H484,2)</f>
        <v>1</v>
      </c>
      <c r="J484" s="182"/>
    </row>
    <row r="485" spans="1:10" ht="15" customHeight="1" x14ac:dyDescent="0.2">
      <c r="A485" s="183" t="s">
        <v>4</v>
      </c>
      <c r="B485" s="184"/>
      <c r="C485" s="184"/>
      <c r="D485" s="184"/>
      <c r="E485" s="184"/>
      <c r="F485" s="184"/>
      <c r="G485" s="184"/>
      <c r="H485" s="185"/>
      <c r="I485" s="49">
        <f>ROUND(SUM(I484:I484),2)</f>
        <v>1</v>
      </c>
      <c r="J485" s="182"/>
    </row>
    <row r="486" spans="1:10" ht="15" customHeight="1" x14ac:dyDescent="0.2">
      <c r="A486" s="134"/>
      <c r="B486" s="237"/>
      <c r="C486" s="237"/>
      <c r="D486" s="237"/>
      <c r="E486" s="237"/>
      <c r="F486" s="237"/>
      <c r="G486" s="237"/>
      <c r="H486" s="237"/>
      <c r="I486" s="238"/>
      <c r="J486" s="135"/>
    </row>
    <row r="487" spans="1:10" ht="15" customHeight="1" x14ac:dyDescent="0.2">
      <c r="A487" s="134"/>
      <c r="B487" s="237"/>
      <c r="C487" s="237"/>
      <c r="D487" s="237"/>
      <c r="E487" s="237"/>
      <c r="F487" s="237"/>
      <c r="G487" s="237"/>
      <c r="H487" s="237"/>
      <c r="I487" s="238"/>
      <c r="J487" s="135"/>
    </row>
    <row r="488" spans="1:10" ht="15" customHeight="1" x14ac:dyDescent="0.2">
      <c r="A488" s="134"/>
      <c r="B488" s="237"/>
      <c r="C488" s="237"/>
      <c r="D488" s="237"/>
      <c r="E488" s="237"/>
      <c r="F488" s="237"/>
      <c r="G488" s="237"/>
      <c r="H488" s="237"/>
      <c r="I488" s="238"/>
      <c r="J488" s="135"/>
    </row>
    <row r="489" spans="1:10" ht="15" customHeight="1" x14ac:dyDescent="0.2">
      <c r="A489" s="134"/>
      <c r="B489" s="237"/>
      <c r="C489" s="237"/>
      <c r="D489" s="237"/>
      <c r="E489" s="237"/>
      <c r="F489" s="237"/>
      <c r="G489" s="237"/>
      <c r="H489" s="237"/>
      <c r="I489" s="238"/>
      <c r="J489" s="135"/>
    </row>
    <row r="490" spans="1:10" ht="24.75" customHeight="1" x14ac:dyDescent="0.2">
      <c r="A490" s="134"/>
      <c r="B490" s="237"/>
      <c r="C490" s="237"/>
      <c r="D490" s="237"/>
      <c r="E490" s="237"/>
      <c r="F490" s="237"/>
      <c r="G490" s="237"/>
      <c r="H490" s="237"/>
      <c r="I490" s="238"/>
      <c r="J490" s="135"/>
    </row>
    <row r="491" spans="1:10" ht="15" customHeight="1" x14ac:dyDescent="0.25">
      <c r="A491" s="92"/>
      <c r="B491" s="239"/>
      <c r="C491" s="240"/>
      <c r="D491" s="240"/>
      <c r="E491" s="240"/>
      <c r="F491" s="240"/>
      <c r="G491" s="240"/>
      <c r="H491" s="240"/>
      <c r="I491" s="240"/>
      <c r="J491" s="93"/>
    </row>
    <row r="492" spans="1:10" x14ac:dyDescent="0.25">
      <c r="A492" s="92"/>
      <c r="B492" s="227" t="s">
        <v>133</v>
      </c>
      <c r="C492" s="227"/>
      <c r="D492" s="227"/>
      <c r="E492" s="240"/>
      <c r="F492" s="227" t="s">
        <v>132</v>
      </c>
      <c r="G492" s="227"/>
      <c r="H492" s="227"/>
      <c r="I492" s="227"/>
      <c r="J492" s="93"/>
    </row>
    <row r="493" spans="1:10" x14ac:dyDescent="0.25">
      <c r="A493" s="92"/>
      <c r="B493" s="241" t="s">
        <v>214</v>
      </c>
      <c r="C493" s="241"/>
      <c r="D493" s="241"/>
      <c r="E493" s="240"/>
      <c r="F493" s="240"/>
      <c r="G493" s="240"/>
      <c r="H493" s="240"/>
      <c r="I493" s="240"/>
      <c r="J493" s="93"/>
    </row>
    <row r="494" spans="1:10" x14ac:dyDescent="0.2">
      <c r="A494" s="92"/>
      <c r="B494" s="239"/>
      <c r="C494" s="242"/>
      <c r="D494" s="242"/>
      <c r="E494" s="242"/>
      <c r="F494" s="242"/>
      <c r="G494" s="242"/>
      <c r="H494" s="242"/>
      <c r="I494" s="242"/>
      <c r="J494" s="93"/>
    </row>
    <row r="495" spans="1:10" ht="15.75" thickBot="1" x14ac:dyDescent="0.25">
      <c r="A495" s="94"/>
      <c r="B495" s="95"/>
      <c r="C495" s="96"/>
      <c r="D495" s="96"/>
      <c r="E495" s="96"/>
      <c r="F495" s="96"/>
      <c r="G495" s="96"/>
      <c r="H495" s="96"/>
      <c r="I495" s="96"/>
      <c r="J495" s="97"/>
    </row>
    <row r="496" spans="1:10" x14ac:dyDescent="0.2">
      <c r="J496" s="98"/>
    </row>
  </sheetData>
  <mergeCells count="471">
    <mergeCell ref="A477:B477"/>
    <mergeCell ref="A478:B478"/>
    <mergeCell ref="A479:H479"/>
    <mergeCell ref="C469:C470"/>
    <mergeCell ref="D469:J470"/>
    <mergeCell ref="A471:B471"/>
    <mergeCell ref="A472:B472"/>
    <mergeCell ref="A473:H473"/>
    <mergeCell ref="C475:C476"/>
    <mergeCell ref="D475:J476"/>
    <mergeCell ref="A52:B52"/>
    <mergeCell ref="A123:B123"/>
    <mergeCell ref="A124:B124"/>
    <mergeCell ref="J124:J125"/>
    <mergeCell ref="A175:B175"/>
    <mergeCell ref="C157:C158"/>
    <mergeCell ref="D145:J146"/>
    <mergeCell ref="A459:B459"/>
    <mergeCell ref="A458:B458"/>
    <mergeCell ref="C276:C277"/>
    <mergeCell ref="D276:J277"/>
    <mergeCell ref="A278:B278"/>
    <mergeCell ref="A279:B279"/>
    <mergeCell ref="J279:J280"/>
    <mergeCell ref="A280:H280"/>
    <mergeCell ref="A306:B306"/>
    <mergeCell ref="A305:B305"/>
    <mergeCell ref="C365:C366"/>
    <mergeCell ref="A407:B407"/>
    <mergeCell ref="A430:B430"/>
    <mergeCell ref="D455:J456"/>
    <mergeCell ref="A457:B457"/>
    <mergeCell ref="A312:B312"/>
    <mergeCell ref="A343:B343"/>
    <mergeCell ref="A45:B45"/>
    <mergeCell ref="J45:J46"/>
    <mergeCell ref="A46:H46"/>
    <mergeCell ref="C36:C37"/>
    <mergeCell ref="D36:J37"/>
    <mergeCell ref="A38:B38"/>
    <mergeCell ref="A39:B39"/>
    <mergeCell ref="J39:J40"/>
    <mergeCell ref="A40:H40"/>
    <mergeCell ref="C30:C31"/>
    <mergeCell ref="D30:J31"/>
    <mergeCell ref="A32:B32"/>
    <mergeCell ref="A33:B33"/>
    <mergeCell ref="J33:J34"/>
    <mergeCell ref="A34:H34"/>
    <mergeCell ref="C42:C43"/>
    <mergeCell ref="D42:J43"/>
    <mergeCell ref="A44:B44"/>
    <mergeCell ref="D18:J19"/>
    <mergeCell ref="A20:B20"/>
    <mergeCell ref="A21:B21"/>
    <mergeCell ref="J21:J22"/>
    <mergeCell ref="A22:H22"/>
    <mergeCell ref="C24:C25"/>
    <mergeCell ref="D24:J25"/>
    <mergeCell ref="A26:B26"/>
    <mergeCell ref="A27:B27"/>
    <mergeCell ref="J27:J28"/>
    <mergeCell ref="A28:H28"/>
    <mergeCell ref="B493:D493"/>
    <mergeCell ref="B492:D492"/>
    <mergeCell ref="A112:J112"/>
    <mergeCell ref="C237:C238"/>
    <mergeCell ref="D237:J238"/>
    <mergeCell ref="A239:B239"/>
    <mergeCell ref="A240:B240"/>
    <mergeCell ref="A248:H248"/>
    <mergeCell ref="J319:J320"/>
    <mergeCell ref="A319:B319"/>
    <mergeCell ref="A242:H242"/>
    <mergeCell ref="D244:J245"/>
    <mergeCell ref="B453:J453"/>
    <mergeCell ref="A153:B153"/>
    <mergeCell ref="C455:C456"/>
    <mergeCell ref="A408:B408"/>
    <mergeCell ref="A399:B399"/>
    <mergeCell ref="D397:J398"/>
    <mergeCell ref="C405:C406"/>
    <mergeCell ref="A327:J327"/>
    <mergeCell ref="C187:C188"/>
    <mergeCell ref="D187:J188"/>
    <mergeCell ref="C180:C181"/>
    <mergeCell ref="F492:I492"/>
    <mergeCell ref="A284:B284"/>
    <mergeCell ref="C264:C265"/>
    <mergeCell ref="A395:H395"/>
    <mergeCell ref="J394:J395"/>
    <mergeCell ref="A400:B400"/>
    <mergeCell ref="J400:J401"/>
    <mergeCell ref="A401:H401"/>
    <mergeCell ref="C397:C398"/>
    <mergeCell ref="A393:B393"/>
    <mergeCell ref="A298:H298"/>
    <mergeCell ref="A291:B291"/>
    <mergeCell ref="A296:B296"/>
    <mergeCell ref="A331:B331"/>
    <mergeCell ref="C322:C323"/>
    <mergeCell ref="J285:J286"/>
    <mergeCell ref="J291:J292"/>
    <mergeCell ref="A286:H286"/>
    <mergeCell ref="D288:J289"/>
    <mergeCell ref="A285:B285"/>
    <mergeCell ref="A267:B267"/>
    <mergeCell ref="A268:H268"/>
    <mergeCell ref="A266:B266"/>
    <mergeCell ref="C288:C289"/>
    <mergeCell ref="A313:B313"/>
    <mergeCell ref="A460:B460"/>
    <mergeCell ref="J460:J461"/>
    <mergeCell ref="A461:H461"/>
    <mergeCell ref="C463:C464"/>
    <mergeCell ref="D463:J464"/>
    <mergeCell ref="A465:B465"/>
    <mergeCell ref="D316:J317"/>
    <mergeCell ref="A1:J2"/>
    <mergeCell ref="D121:J122"/>
    <mergeCell ref="C121:C122"/>
    <mergeCell ref="A65:B65"/>
    <mergeCell ref="A246:B246"/>
    <mergeCell ref="C244:C245"/>
    <mergeCell ref="J154:J155"/>
    <mergeCell ref="J175:J176"/>
    <mergeCell ref="C256:C257"/>
    <mergeCell ref="A253:B253"/>
    <mergeCell ref="B48:J48"/>
    <mergeCell ref="C56:C57"/>
    <mergeCell ref="D56:J57"/>
    <mergeCell ref="A58:B58"/>
    <mergeCell ref="A59:B59"/>
    <mergeCell ref="A78:B78"/>
    <mergeCell ref="A73:H73"/>
    <mergeCell ref="C75:C76"/>
    <mergeCell ref="D75:J76"/>
    <mergeCell ref="J59:J73"/>
    <mergeCell ref="C50:C51"/>
    <mergeCell ref="D50:J51"/>
    <mergeCell ref="B16:J16"/>
    <mergeCell ref="C18:C19"/>
    <mergeCell ref="A466:B466"/>
    <mergeCell ref="J466:J467"/>
    <mergeCell ref="A467:H467"/>
    <mergeCell ref="C316:C317"/>
    <mergeCell ref="C435:C436"/>
    <mergeCell ref="A318:B318"/>
    <mergeCell ref="C340:C341"/>
    <mergeCell ref="D340:J341"/>
    <mergeCell ref="D365:J366"/>
    <mergeCell ref="A342:B342"/>
    <mergeCell ref="B338:J338"/>
    <mergeCell ref="J343:J345"/>
    <mergeCell ref="A349:B349"/>
    <mergeCell ref="D322:J323"/>
    <mergeCell ref="A320:H320"/>
    <mergeCell ref="J331:J336"/>
    <mergeCell ref="J325:J326"/>
    <mergeCell ref="A326:H326"/>
    <mergeCell ref="D347:J348"/>
    <mergeCell ref="C328:C329"/>
    <mergeCell ref="A324:B324"/>
    <mergeCell ref="A336:H336"/>
    <mergeCell ref="A325:B325"/>
    <mergeCell ref="D328:J329"/>
    <mergeCell ref="A53:B53"/>
    <mergeCell ref="J53:J54"/>
    <mergeCell ref="A54:H54"/>
    <mergeCell ref="A77:B77"/>
    <mergeCell ref="J78:J92"/>
    <mergeCell ref="A79:B79"/>
    <mergeCell ref="A92:H92"/>
    <mergeCell ref="C282:C283"/>
    <mergeCell ref="A97:B97"/>
    <mergeCell ref="A96:B96"/>
    <mergeCell ref="J97:J111"/>
    <mergeCell ref="C94:C95"/>
    <mergeCell ref="D157:J158"/>
    <mergeCell ref="A159:B159"/>
    <mergeCell ref="D94:J95"/>
    <mergeCell ref="A98:B98"/>
    <mergeCell ref="A116:B116"/>
    <mergeCell ref="D113:J114"/>
    <mergeCell ref="C113:C114"/>
    <mergeCell ref="A111:H111"/>
    <mergeCell ref="J116:J119"/>
    <mergeCell ref="A119:H119"/>
    <mergeCell ref="D180:J181"/>
    <mergeCell ref="A182:B182"/>
    <mergeCell ref="A125:H125"/>
    <mergeCell ref="A196:B196"/>
    <mergeCell ref="A197:B197"/>
    <mergeCell ref="J197:J199"/>
    <mergeCell ref="A198:B198"/>
    <mergeCell ref="A199:H199"/>
    <mergeCell ref="C145:C146"/>
    <mergeCell ref="C151:C152"/>
    <mergeCell ref="D151:J152"/>
    <mergeCell ref="A160:B160"/>
    <mergeCell ref="A155:H155"/>
    <mergeCell ref="A154:B154"/>
    <mergeCell ref="A147:B147"/>
    <mergeCell ref="A183:B183"/>
    <mergeCell ref="J183:J185"/>
    <mergeCell ref="A184:B184"/>
    <mergeCell ref="A185:H185"/>
    <mergeCell ref="A170:H170"/>
    <mergeCell ref="C172:C173"/>
    <mergeCell ref="A190:B190"/>
    <mergeCell ref="A176:H176"/>
    <mergeCell ref="C133:C134"/>
    <mergeCell ref="A189:B189"/>
    <mergeCell ref="D282:J283"/>
    <mergeCell ref="D256:J257"/>
    <mergeCell ref="A192:H192"/>
    <mergeCell ref="C194:C195"/>
    <mergeCell ref="D194:J195"/>
    <mergeCell ref="J267:J268"/>
    <mergeCell ref="A258:B258"/>
    <mergeCell ref="A259:B259"/>
    <mergeCell ref="J259:J260"/>
    <mergeCell ref="A260:H260"/>
    <mergeCell ref="J222:J223"/>
    <mergeCell ref="A223:H223"/>
    <mergeCell ref="J190:J192"/>
    <mergeCell ref="D201:J202"/>
    <mergeCell ref="A228:B228"/>
    <mergeCell ref="J228:J229"/>
    <mergeCell ref="A229:H229"/>
    <mergeCell ref="C231:C232"/>
    <mergeCell ref="D231:J232"/>
    <mergeCell ref="A233:B233"/>
    <mergeCell ref="A205:H205"/>
    <mergeCell ref="C201:C202"/>
    <mergeCell ref="D264:J265"/>
    <mergeCell ref="C250:C251"/>
    <mergeCell ref="A60:B60"/>
    <mergeCell ref="A61:B61"/>
    <mergeCell ref="A62:B62"/>
    <mergeCell ref="A149:H149"/>
    <mergeCell ref="J204:J205"/>
    <mergeCell ref="D172:J173"/>
    <mergeCell ref="A174:B174"/>
    <mergeCell ref="J160:J170"/>
    <mergeCell ref="D294:J295"/>
    <mergeCell ref="A292:H292"/>
    <mergeCell ref="C294:C295"/>
    <mergeCell ref="A290:B290"/>
    <mergeCell ref="A164:B164"/>
    <mergeCell ref="A165:B165"/>
    <mergeCell ref="A166:B166"/>
    <mergeCell ref="A167:B167"/>
    <mergeCell ref="A168:B168"/>
    <mergeCell ref="C213:C214"/>
    <mergeCell ref="D213:J214"/>
    <mergeCell ref="A215:B215"/>
    <mergeCell ref="A216:B216"/>
    <mergeCell ref="J216:J217"/>
    <mergeCell ref="A217:H217"/>
    <mergeCell ref="C219:C220"/>
    <mergeCell ref="B3:J3"/>
    <mergeCell ref="B4:J4"/>
    <mergeCell ref="B8:J8"/>
    <mergeCell ref="C10:C11"/>
    <mergeCell ref="D10:J11"/>
    <mergeCell ref="A12:B12"/>
    <mergeCell ref="A13:B13"/>
    <mergeCell ref="J13:J14"/>
    <mergeCell ref="A14:H14"/>
    <mergeCell ref="B6:J6"/>
    <mergeCell ref="A304:B304"/>
    <mergeCell ref="C310:C311"/>
    <mergeCell ref="D310:J311"/>
    <mergeCell ref="C300:C301"/>
    <mergeCell ref="D300:J301"/>
    <mergeCell ref="A302:B302"/>
    <mergeCell ref="J303:J308"/>
    <mergeCell ref="A303:B303"/>
    <mergeCell ref="A308:H308"/>
    <mergeCell ref="A314:H314"/>
    <mergeCell ref="A297:B297"/>
    <mergeCell ref="J297:J298"/>
    <mergeCell ref="A417:B417"/>
    <mergeCell ref="C427:C428"/>
    <mergeCell ref="A413:H413"/>
    <mergeCell ref="A423:B423"/>
    <mergeCell ref="C415:C416"/>
    <mergeCell ref="J408:J413"/>
    <mergeCell ref="A419:H419"/>
    <mergeCell ref="J424:J425"/>
    <mergeCell ref="D427:J428"/>
    <mergeCell ref="A425:H425"/>
    <mergeCell ref="A418:B418"/>
    <mergeCell ref="C421:C422"/>
    <mergeCell ref="D421:J422"/>
    <mergeCell ref="D415:J416"/>
    <mergeCell ref="A424:B424"/>
    <mergeCell ref="J380:J381"/>
    <mergeCell ref="B389:J389"/>
    <mergeCell ref="C391:C392"/>
    <mergeCell ref="C383:C384"/>
    <mergeCell ref="D383:J384"/>
    <mergeCell ref="J386:J387"/>
    <mergeCell ref="A386:B386"/>
    <mergeCell ref="A387:H387"/>
    <mergeCell ref="A369:H369"/>
    <mergeCell ref="D391:J392"/>
    <mergeCell ref="A330:B330"/>
    <mergeCell ref="C347:C348"/>
    <mergeCell ref="D359:J360"/>
    <mergeCell ref="A361:B361"/>
    <mergeCell ref="A362:B362"/>
    <mergeCell ref="J362:J363"/>
    <mergeCell ref="C353:C354"/>
    <mergeCell ref="D353:J354"/>
    <mergeCell ref="A344:B344"/>
    <mergeCell ref="A350:B350"/>
    <mergeCell ref="J350:J351"/>
    <mergeCell ref="A351:H351"/>
    <mergeCell ref="J356:J357"/>
    <mergeCell ref="A363:H363"/>
    <mergeCell ref="A429:B429"/>
    <mergeCell ref="A409:B409"/>
    <mergeCell ref="A410:B410"/>
    <mergeCell ref="A367:B367"/>
    <mergeCell ref="J368:J369"/>
    <mergeCell ref="A368:B368"/>
    <mergeCell ref="C359:C360"/>
    <mergeCell ref="A345:H345"/>
    <mergeCell ref="A355:B355"/>
    <mergeCell ref="A357:H357"/>
    <mergeCell ref="A356:B356"/>
    <mergeCell ref="A394:B394"/>
    <mergeCell ref="A380:B380"/>
    <mergeCell ref="D377:J378"/>
    <mergeCell ref="A379:B379"/>
    <mergeCell ref="A385:B385"/>
    <mergeCell ref="C371:C372"/>
    <mergeCell ref="D371:J372"/>
    <mergeCell ref="A373:B373"/>
    <mergeCell ref="A374:B374"/>
    <mergeCell ref="J374:J375"/>
    <mergeCell ref="A375:H375"/>
    <mergeCell ref="A381:H381"/>
    <mergeCell ref="C377:C378"/>
    <mergeCell ref="J444:J445"/>
    <mergeCell ref="J438:J439"/>
    <mergeCell ref="A438:B438"/>
    <mergeCell ref="A439:H439"/>
    <mergeCell ref="A437:B437"/>
    <mergeCell ref="A431:H431"/>
    <mergeCell ref="D435:J436"/>
    <mergeCell ref="D441:J442"/>
    <mergeCell ref="B433:J433"/>
    <mergeCell ref="C441:C442"/>
    <mergeCell ref="A411:B411"/>
    <mergeCell ref="C481:C482"/>
    <mergeCell ref="D481:J482"/>
    <mergeCell ref="A483:B483"/>
    <mergeCell ref="A484:B484"/>
    <mergeCell ref="J484:J485"/>
    <mergeCell ref="A485:H485"/>
    <mergeCell ref="A307:B307"/>
    <mergeCell ref="A332:B332"/>
    <mergeCell ref="A333:B333"/>
    <mergeCell ref="A334:B334"/>
    <mergeCell ref="A335:B335"/>
    <mergeCell ref="A412:B412"/>
    <mergeCell ref="C447:C448"/>
    <mergeCell ref="D447:J448"/>
    <mergeCell ref="A449:B449"/>
    <mergeCell ref="A450:B450"/>
    <mergeCell ref="J450:J451"/>
    <mergeCell ref="A451:H451"/>
    <mergeCell ref="B403:J403"/>
    <mergeCell ref="D405:J406"/>
    <mergeCell ref="A445:H445"/>
    <mergeCell ref="A443:B443"/>
    <mergeCell ref="A444:B444"/>
    <mergeCell ref="A63:B63"/>
    <mergeCell ref="A64:B64"/>
    <mergeCell ref="A66:B66"/>
    <mergeCell ref="A67:B67"/>
    <mergeCell ref="A68:B68"/>
    <mergeCell ref="A69:B69"/>
    <mergeCell ref="A70:B70"/>
    <mergeCell ref="A71:B71"/>
    <mergeCell ref="A72:B72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105:B105"/>
    <mergeCell ref="A106:B106"/>
    <mergeCell ref="A107:B107"/>
    <mergeCell ref="A108:B108"/>
    <mergeCell ref="A109:B109"/>
    <mergeCell ref="A110:B110"/>
    <mergeCell ref="A117:B117"/>
    <mergeCell ref="A118:B118"/>
    <mergeCell ref="A89:B89"/>
    <mergeCell ref="A90:B90"/>
    <mergeCell ref="A91:B91"/>
    <mergeCell ref="A99:B99"/>
    <mergeCell ref="A100:B100"/>
    <mergeCell ref="A101:B101"/>
    <mergeCell ref="A102:B102"/>
    <mergeCell ref="A103:B103"/>
    <mergeCell ref="A104:B104"/>
    <mergeCell ref="A115:B115"/>
    <mergeCell ref="D133:J134"/>
    <mergeCell ref="A135:B135"/>
    <mergeCell ref="A136:B136"/>
    <mergeCell ref="J136:J137"/>
    <mergeCell ref="A137:H137"/>
    <mergeCell ref="C127:C128"/>
    <mergeCell ref="D127:J128"/>
    <mergeCell ref="A129:B129"/>
    <mergeCell ref="A130:B130"/>
    <mergeCell ref="J130:J131"/>
    <mergeCell ref="A131:H131"/>
    <mergeCell ref="C139:C140"/>
    <mergeCell ref="D139:J140"/>
    <mergeCell ref="A141:B141"/>
    <mergeCell ref="A142:B142"/>
    <mergeCell ref="J142:J143"/>
    <mergeCell ref="A143:H143"/>
    <mergeCell ref="A161:B161"/>
    <mergeCell ref="A162:B162"/>
    <mergeCell ref="A163:B163"/>
    <mergeCell ref="J148:J149"/>
    <mergeCell ref="A148:B148"/>
    <mergeCell ref="A203:B203"/>
    <mergeCell ref="A204:B204"/>
    <mergeCell ref="A169:B169"/>
    <mergeCell ref="D219:J220"/>
    <mergeCell ref="A221:B221"/>
    <mergeCell ref="A222:B222"/>
    <mergeCell ref="C207:C208"/>
    <mergeCell ref="D207:J208"/>
    <mergeCell ref="A209:B209"/>
    <mergeCell ref="A210:B210"/>
    <mergeCell ref="J210:J211"/>
    <mergeCell ref="A211:H211"/>
    <mergeCell ref="B178:J178"/>
    <mergeCell ref="C225:C226"/>
    <mergeCell ref="D225:J226"/>
    <mergeCell ref="A227:B227"/>
    <mergeCell ref="A241:B241"/>
    <mergeCell ref="C270:C271"/>
    <mergeCell ref="D270:J271"/>
    <mergeCell ref="A272:B272"/>
    <mergeCell ref="A273:B273"/>
    <mergeCell ref="J273:J274"/>
    <mergeCell ref="A274:H274"/>
    <mergeCell ref="A234:B234"/>
    <mergeCell ref="J234:J235"/>
    <mergeCell ref="A235:H235"/>
    <mergeCell ref="J240:J242"/>
    <mergeCell ref="J247:J248"/>
    <mergeCell ref="A247:B247"/>
    <mergeCell ref="D250:J251"/>
    <mergeCell ref="A252:B252"/>
    <mergeCell ref="A254:H254"/>
    <mergeCell ref="B262:J262"/>
  </mergeCells>
  <phoneticPr fontId="4" type="noConversion"/>
  <pageMargins left="0.7" right="0.7" top="0.75" bottom="0.75" header="0.3" footer="0.3"/>
  <pageSetup paperSize="9" scale="39" fitToHeight="0" orientation="portrait" horizontalDpi="360" verticalDpi="360" r:id="rId1"/>
  <headerFooter>
    <oddFooter>&amp;RPágina &amp;P de &amp;N</oddFooter>
  </headerFooter>
  <rowBreaks count="4" manualBreakCount="4">
    <brk id="120" max="9" man="1"/>
    <brk id="236" max="9" man="1"/>
    <brk id="346" max="9" man="1"/>
    <brk id="46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MEMORIA</vt:lpstr>
      <vt:lpstr>MEMORIA!Area_de_impressao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GEPAD</dc:creator>
  <cp:lastModifiedBy>Gabriel Martins</cp:lastModifiedBy>
  <cp:lastPrinted>2023-03-24T18:52:49Z</cp:lastPrinted>
  <dcterms:created xsi:type="dcterms:W3CDTF">2018-09-12T17:10:17Z</dcterms:created>
  <dcterms:modified xsi:type="dcterms:W3CDTF">2023-03-24T18:53:00Z</dcterms:modified>
</cp:coreProperties>
</file>